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335" windowWidth="29040" windowHeight="15840"/>
  </bookViews>
  <sheets>
    <sheet name="TITULKA" sheetId="17" r:id="rId1"/>
    <sheet name="Pokyny pro vyplnění" sheetId="11" r:id="rId2"/>
    <sheet name="Stavba" sheetId="1" r:id="rId3"/>
    <sheet name="VzorPolozky" sheetId="10" state="hidden" r:id="rId4"/>
    <sheet name="01 2211.01.A1 Pol" sheetId="12" r:id="rId5"/>
    <sheet name="01 2211.01.B1 Pol" sheetId="13" r:id="rId6"/>
    <sheet name="01 2211.01.C1 Pol" sheetId="14" r:id="rId7"/>
    <sheet name="Dělící list" sheetId="15" r:id="rId8"/>
    <sheet name="Dělící list - Sadové úpravy" sheetId="16" r:id="rId9"/>
    <sheet name="položky" sheetId="18" r:id="rId10"/>
    <sheet name="rostliny" sheetId="19" r:id="rId11"/>
  </sheets>
  <externalReferences>
    <externalReference r:id="rId12"/>
  </externalReferences>
  <definedNames>
    <definedName name="CelkemDPHVypocet" localSheetId="2">Stavba!$H$45</definedName>
    <definedName name="CenaCelkem">Stavba!$G$29</definedName>
    <definedName name="CenaCelkemBezDPH">Stavba!$G$28</definedName>
    <definedName name="CenaCelkemVypocet" localSheetId="2">Stavba!$I$45</definedName>
    <definedName name="cisloobjektu">Stavba!$D$3</definedName>
    <definedName name="CisloRozpoctu">'[1]Krycí list'!$C$2</definedName>
    <definedName name="CisloStavby" localSheetId="2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2">Stavba!$I$12</definedName>
    <definedName name="dmisto">Stavba!$E$13:$G$13</definedName>
    <definedName name="DPHSni">Stavba!$G$24</definedName>
    <definedName name="DPHZakl">Stavba!$G$26</definedName>
    <definedName name="dpsc" localSheetId="2">Stavba!$D$13</definedName>
    <definedName name="IČO" localSheetId="2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2">Stavba!$E$2</definedName>
    <definedName name="nazevstavby">'[1]Krycí list'!$C$7</definedName>
    <definedName name="NazevStavebnihoRozpoctu">Stavba!$E$4</definedName>
    <definedName name="_xlnm.Print_Titles" localSheetId="4">'01 2211.01.A1 Pol'!$1:$7</definedName>
    <definedName name="_xlnm.Print_Titles" localSheetId="5">'01 2211.01.B1 Pol'!$1:$7</definedName>
    <definedName name="_xlnm.Print_Titles" localSheetId="6">'01 2211.01.C1 Pol'!$1:$7</definedName>
    <definedName name="oadresa">Stavba!$D$6</definedName>
    <definedName name="Objednatel" localSheetId="2">Stavba!$D$5</definedName>
    <definedName name="Objekt" localSheetId="2">Stavba!$B$38</definedName>
    <definedName name="_xlnm.Print_Area" localSheetId="4">'01 2211.01.A1 Pol'!$A$1:$Y$239</definedName>
    <definedName name="_xlnm.Print_Area" localSheetId="5">'01 2211.01.B1 Pol'!$A$1:$Y$369</definedName>
    <definedName name="_xlnm.Print_Area" localSheetId="6">'01 2211.01.C1 Pol'!$A$1:$Y$49</definedName>
    <definedName name="_xlnm.Print_Area" localSheetId="7">'Dělící list'!$A$1:$G$6</definedName>
    <definedName name="_xlnm.Print_Area" localSheetId="8">'Dělící list - Sadové úpravy'!$A$1:$G$6</definedName>
    <definedName name="_xlnm.Print_Area" localSheetId="2">Stavba!$A$1:$J$73</definedName>
    <definedName name="_xlnm.Print_Area" localSheetId="0">TITULKA!$A$1:$T$42</definedName>
    <definedName name="odic" localSheetId="2">Stavba!$I$6</definedName>
    <definedName name="oico" localSheetId="2">Stavba!$I$5</definedName>
    <definedName name="omisto" localSheetId="2">Stavba!$E$7</definedName>
    <definedName name="onazev" localSheetId="2">Stavba!$D$6</definedName>
    <definedName name="opsc" localSheetId="2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 localSheetId="8">#REF!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2">Stavba!$E$23</definedName>
    <definedName name="SazbaDPH1">'[1]Krycí list'!$C$30</definedName>
    <definedName name="SazbaDPH2" localSheetId="2">Stavba!$E$25</definedName>
    <definedName name="SazbaDPH2">'[1]Krycí list'!$C$32</definedName>
    <definedName name="SloupecCC" localSheetId="8">#REF!</definedName>
    <definedName name="SloupecCC">#REF!</definedName>
    <definedName name="SloupecCisloPol" localSheetId="8">#REF!</definedName>
    <definedName name="SloupecCisloPol">#REF!</definedName>
    <definedName name="SloupecJC" localSheetId="8">#REF!</definedName>
    <definedName name="SloupecJC">#REF!</definedName>
    <definedName name="SloupecMJ" localSheetId="8">#REF!</definedName>
    <definedName name="SloupecMJ">#REF!</definedName>
    <definedName name="SloupecMnozstvi" localSheetId="8">#REF!</definedName>
    <definedName name="SloupecMnozstvi">#REF!</definedName>
    <definedName name="SloupecNazPol" localSheetId="8">#REF!</definedName>
    <definedName name="SloupecNazPol">#REF!</definedName>
    <definedName name="SloupecPC" localSheetId="8">#REF!</definedName>
    <definedName name="SloupecPC">#REF!</definedName>
    <definedName name="Vypracoval">Stavba!$D$14</definedName>
    <definedName name="Z_B7E7C763_C459_487D_8ABA_5CFDDFBD5A84_.wvu.Cols" localSheetId="2" hidden="1">Stavba!$A:$A</definedName>
    <definedName name="Z_B7E7C763_C459_487D_8ABA_5CFDDFBD5A84_.wvu.PrintArea" localSheetId="2" hidden="1">Stavba!$B$1:$J$36</definedName>
    <definedName name="ZakladDPHSni">Stavba!$G$23</definedName>
    <definedName name="ZakladDPHSniVypocet" localSheetId="2">Stavba!$F$45</definedName>
    <definedName name="ZakladDPHZakl">Stavba!$G$25</definedName>
    <definedName name="ZakladDPHZaklVypocet" localSheetId="2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0" i="13" l="1"/>
  <c r="G4" i="19"/>
  <c r="G3" i="19"/>
  <c r="G2" i="19"/>
  <c r="G5" i="19" s="1"/>
  <c r="E50" i="18" s="1"/>
  <c r="F50" i="18" s="1"/>
  <c r="F63" i="18"/>
  <c r="F62" i="18"/>
  <c r="F61" i="18"/>
  <c r="F60" i="18"/>
  <c r="F59" i="18"/>
  <c r="F58" i="18"/>
  <c r="F64" i="18" s="1"/>
  <c r="F57" i="18"/>
  <c r="F52" i="18"/>
  <c r="F51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53" i="18" s="1"/>
  <c r="F24" i="18"/>
  <c r="F23" i="18"/>
  <c r="F22" i="18"/>
  <c r="F21" i="18"/>
  <c r="F20" i="18"/>
  <c r="F19" i="18"/>
  <c r="F18" i="18"/>
  <c r="F17" i="18"/>
  <c r="F16" i="18"/>
  <c r="F15" i="18"/>
  <c r="F25" i="18" s="1"/>
  <c r="F10" i="18"/>
  <c r="F9" i="18"/>
  <c r="F8" i="18"/>
  <c r="F7" i="18"/>
  <c r="F6" i="18"/>
  <c r="F11" i="18" s="1"/>
  <c r="C65" i="18" l="1"/>
  <c r="B2" i="16" l="1"/>
  <c r="I72" i="1" l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7" i="1"/>
  <c r="G44" i="1"/>
  <c r="F44" i="1"/>
  <c r="G42" i="1"/>
  <c r="F42" i="1"/>
  <c r="G43" i="14"/>
  <c r="BA40" i="14"/>
  <c r="BA37" i="14"/>
  <c r="BA34" i="14"/>
  <c r="BA31" i="14"/>
  <c r="BA21" i="14"/>
  <c r="BA12" i="14"/>
  <c r="BA10" i="14"/>
  <c r="G8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4" i="14"/>
  <c r="I14" i="14"/>
  <c r="K14" i="14"/>
  <c r="M14" i="14"/>
  <c r="O14" i="14"/>
  <c r="Q14" i="14"/>
  <c r="V14" i="14"/>
  <c r="G20" i="14"/>
  <c r="I20" i="14"/>
  <c r="K20" i="14"/>
  <c r="M20" i="14"/>
  <c r="O20" i="14"/>
  <c r="Q20" i="14"/>
  <c r="V20" i="14"/>
  <c r="G24" i="14"/>
  <c r="AF43" i="14" s="1"/>
  <c r="I24" i="14"/>
  <c r="K24" i="14"/>
  <c r="O24" i="14"/>
  <c r="O8" i="14" s="1"/>
  <c r="Q24" i="14"/>
  <c r="V24" i="14"/>
  <c r="G27" i="14"/>
  <c r="I27" i="14"/>
  <c r="K27" i="14"/>
  <c r="K26" i="14" s="1"/>
  <c r="M27" i="14"/>
  <c r="O27" i="14"/>
  <c r="Q27" i="14"/>
  <c r="V27" i="14"/>
  <c r="V26" i="14" s="1"/>
  <c r="G30" i="14"/>
  <c r="I30" i="14"/>
  <c r="K30" i="14"/>
  <c r="M30" i="14"/>
  <c r="O30" i="14"/>
  <c r="Q30" i="14"/>
  <c r="V30" i="14"/>
  <c r="G33" i="14"/>
  <c r="G26" i="14" s="1"/>
  <c r="I33" i="14"/>
  <c r="K33" i="14"/>
  <c r="O33" i="14"/>
  <c r="O26" i="14" s="1"/>
  <c r="Q33" i="14"/>
  <c r="V33" i="14"/>
  <c r="G36" i="14"/>
  <c r="M36" i="14" s="1"/>
  <c r="I36" i="14"/>
  <c r="I26" i="14" s="1"/>
  <c r="K36" i="14"/>
  <c r="O36" i="14"/>
  <c r="Q36" i="14"/>
  <c r="Q26" i="14" s="1"/>
  <c r="V36" i="14"/>
  <c r="G39" i="14"/>
  <c r="I39" i="14"/>
  <c r="K39" i="14"/>
  <c r="M39" i="14"/>
  <c r="O39" i="14"/>
  <c r="Q39" i="14"/>
  <c r="V39" i="14"/>
  <c r="AE43" i="14"/>
  <c r="BA262" i="13"/>
  <c r="BA243" i="13"/>
  <c r="BA231" i="13"/>
  <c r="BA225" i="13"/>
  <c r="BA221" i="13"/>
  <c r="BA199" i="13"/>
  <c r="BA187" i="13"/>
  <c r="BA184" i="13"/>
  <c r="BA170" i="13"/>
  <c r="BA136" i="13"/>
  <c r="BA86" i="13"/>
  <c r="BA40" i="13"/>
  <c r="BA35" i="13"/>
  <c r="BA32" i="13"/>
  <c r="BA21" i="13"/>
  <c r="BA17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G16" i="13"/>
  <c r="I16" i="13"/>
  <c r="K16" i="13"/>
  <c r="M16" i="13"/>
  <c r="O16" i="13"/>
  <c r="Q16" i="13"/>
  <c r="V16" i="13"/>
  <c r="G20" i="13"/>
  <c r="I20" i="13"/>
  <c r="K20" i="13"/>
  <c r="M20" i="13"/>
  <c r="O20" i="13"/>
  <c r="Q20" i="13"/>
  <c r="V20" i="13"/>
  <c r="G25" i="13"/>
  <c r="I25" i="13"/>
  <c r="K25" i="13"/>
  <c r="M25" i="13"/>
  <c r="O25" i="13"/>
  <c r="Q25" i="13"/>
  <c r="V25" i="13"/>
  <c r="G30" i="13"/>
  <c r="M30" i="13" s="1"/>
  <c r="I30" i="13"/>
  <c r="K30" i="13"/>
  <c r="O30" i="13"/>
  <c r="Q30" i="13"/>
  <c r="V30" i="13"/>
  <c r="G34" i="13"/>
  <c r="I34" i="13"/>
  <c r="K34" i="13"/>
  <c r="M34" i="13"/>
  <c r="O34" i="13"/>
  <c r="Q34" i="13"/>
  <c r="V34" i="13"/>
  <c r="G38" i="13"/>
  <c r="I38" i="13"/>
  <c r="K38" i="13"/>
  <c r="M38" i="13"/>
  <c r="O38" i="13"/>
  <c r="Q38" i="13"/>
  <c r="V38" i="13"/>
  <c r="G48" i="13"/>
  <c r="I48" i="13"/>
  <c r="K48" i="13"/>
  <c r="M48" i="13"/>
  <c r="O48" i="13"/>
  <c r="Q48" i="13"/>
  <c r="V48" i="13"/>
  <c r="G52" i="13"/>
  <c r="M52" i="13" s="1"/>
  <c r="I52" i="13"/>
  <c r="K52" i="13"/>
  <c r="O52" i="13"/>
  <c r="Q52" i="13"/>
  <c r="V52" i="13"/>
  <c r="G57" i="13"/>
  <c r="I57" i="13"/>
  <c r="K57" i="13"/>
  <c r="M57" i="13"/>
  <c r="O57" i="13"/>
  <c r="Q57" i="13"/>
  <c r="V57" i="13"/>
  <c r="G61" i="13"/>
  <c r="I61" i="13"/>
  <c r="K61" i="13"/>
  <c r="M61" i="13"/>
  <c r="O61" i="13"/>
  <c r="Q61" i="13"/>
  <c r="V61" i="13"/>
  <c r="G69" i="13"/>
  <c r="I69" i="13"/>
  <c r="K69" i="13"/>
  <c r="M69" i="13"/>
  <c r="O69" i="13"/>
  <c r="Q69" i="13"/>
  <c r="V69" i="13"/>
  <c r="G73" i="13"/>
  <c r="M73" i="13" s="1"/>
  <c r="I73" i="13"/>
  <c r="K73" i="13"/>
  <c r="O73" i="13"/>
  <c r="Q73" i="13"/>
  <c r="V73" i="13"/>
  <c r="G85" i="13"/>
  <c r="I85" i="13"/>
  <c r="K85" i="13"/>
  <c r="M85" i="13"/>
  <c r="O85" i="13"/>
  <c r="Q85" i="13"/>
  <c r="V85" i="13"/>
  <c r="G89" i="13"/>
  <c r="I89" i="13"/>
  <c r="K89" i="13"/>
  <c r="M89" i="13"/>
  <c r="O89" i="13"/>
  <c r="Q89" i="13"/>
  <c r="V89" i="13"/>
  <c r="G127" i="13"/>
  <c r="I127" i="13"/>
  <c r="K127" i="13"/>
  <c r="M127" i="13"/>
  <c r="O127" i="13"/>
  <c r="Q127" i="13"/>
  <c r="V127" i="13"/>
  <c r="G131" i="13"/>
  <c r="M131" i="13" s="1"/>
  <c r="I131" i="13"/>
  <c r="K131" i="13"/>
  <c r="O131" i="13"/>
  <c r="Q131" i="13"/>
  <c r="V131" i="13"/>
  <c r="G135" i="13"/>
  <c r="I135" i="13"/>
  <c r="K135" i="13"/>
  <c r="M135" i="13"/>
  <c r="O135" i="13"/>
  <c r="Q135" i="13"/>
  <c r="V135" i="13"/>
  <c r="G146" i="13"/>
  <c r="I146" i="13"/>
  <c r="K146" i="13"/>
  <c r="M146" i="13"/>
  <c r="O146" i="13"/>
  <c r="Q146" i="13"/>
  <c r="V146" i="13"/>
  <c r="G149" i="13"/>
  <c r="I149" i="13"/>
  <c r="K149" i="13"/>
  <c r="M149" i="13"/>
  <c r="O149" i="13"/>
  <c r="Q149" i="13"/>
  <c r="V149" i="13"/>
  <c r="G155" i="13"/>
  <c r="M155" i="13" s="1"/>
  <c r="I155" i="13"/>
  <c r="K155" i="13"/>
  <c r="O155" i="13"/>
  <c r="Q155" i="13"/>
  <c r="V155" i="13"/>
  <c r="G159" i="13"/>
  <c r="I58" i="1" s="1"/>
  <c r="I159" i="13"/>
  <c r="O159" i="13"/>
  <c r="Q159" i="13"/>
  <c r="G160" i="13"/>
  <c r="M160" i="13" s="1"/>
  <c r="M159" i="13" s="1"/>
  <c r="I160" i="13"/>
  <c r="K160" i="13"/>
  <c r="K159" i="13" s="1"/>
  <c r="O160" i="13"/>
  <c r="Q160" i="13"/>
  <c r="V160" i="13"/>
  <c r="V159" i="13" s="1"/>
  <c r="K162" i="13"/>
  <c r="V162" i="13"/>
  <c r="G163" i="13"/>
  <c r="G162" i="13" s="1"/>
  <c r="I163" i="13"/>
  <c r="I162" i="13" s="1"/>
  <c r="K163" i="13"/>
  <c r="O163" i="13"/>
  <c r="O162" i="13" s="1"/>
  <c r="Q163" i="13"/>
  <c r="Q162" i="13" s="1"/>
  <c r="V163" i="13"/>
  <c r="G168" i="13"/>
  <c r="I168" i="13"/>
  <c r="O168" i="13"/>
  <c r="Q168" i="13"/>
  <c r="G169" i="13"/>
  <c r="I169" i="13"/>
  <c r="K169" i="13"/>
  <c r="K168" i="13" s="1"/>
  <c r="M169" i="13"/>
  <c r="M168" i="13" s="1"/>
  <c r="O169" i="13"/>
  <c r="Q169" i="13"/>
  <c r="V169" i="13"/>
  <c r="V168" i="13" s="1"/>
  <c r="G176" i="13"/>
  <c r="G175" i="13" s="1"/>
  <c r="I176" i="13"/>
  <c r="I175" i="13" s="1"/>
  <c r="K176" i="13"/>
  <c r="O176" i="13"/>
  <c r="O175" i="13" s="1"/>
  <c r="Q176" i="13"/>
  <c r="Q175" i="13" s="1"/>
  <c r="V176" i="13"/>
  <c r="G180" i="13"/>
  <c r="M180" i="13" s="1"/>
  <c r="I180" i="13"/>
  <c r="K180" i="13"/>
  <c r="K175" i="13" s="1"/>
  <c r="O180" i="13"/>
  <c r="Q180" i="13"/>
  <c r="V180" i="13"/>
  <c r="V175" i="13" s="1"/>
  <c r="G183" i="13"/>
  <c r="I183" i="13"/>
  <c r="K183" i="13"/>
  <c r="M183" i="13"/>
  <c r="O183" i="13"/>
  <c r="Q183" i="13"/>
  <c r="V183" i="13"/>
  <c r="G186" i="13"/>
  <c r="I186" i="13"/>
  <c r="K186" i="13"/>
  <c r="M186" i="13"/>
  <c r="O186" i="13"/>
  <c r="Q186" i="13"/>
  <c r="V186" i="13"/>
  <c r="G189" i="13"/>
  <c r="M189" i="13" s="1"/>
  <c r="I189" i="13"/>
  <c r="K189" i="13"/>
  <c r="O189" i="13"/>
  <c r="Q189" i="13"/>
  <c r="V189" i="13"/>
  <c r="G192" i="13"/>
  <c r="M192" i="13" s="1"/>
  <c r="I192" i="13"/>
  <c r="K192" i="13"/>
  <c r="O192" i="13"/>
  <c r="Q192" i="13"/>
  <c r="V192" i="13"/>
  <c r="G198" i="13"/>
  <c r="G197" i="13" s="1"/>
  <c r="I198" i="13"/>
  <c r="K198" i="13"/>
  <c r="M198" i="13"/>
  <c r="O198" i="13"/>
  <c r="O197" i="13" s="1"/>
  <c r="Q198" i="13"/>
  <c r="V198" i="13"/>
  <c r="G201" i="13"/>
  <c r="M201" i="13" s="1"/>
  <c r="I201" i="13"/>
  <c r="I197" i="13" s="1"/>
  <c r="K201" i="13"/>
  <c r="O201" i="13"/>
  <c r="Q201" i="13"/>
  <c r="Q197" i="13" s="1"/>
  <c r="V201" i="13"/>
  <c r="G203" i="13"/>
  <c r="M203" i="13" s="1"/>
  <c r="I203" i="13"/>
  <c r="K203" i="13"/>
  <c r="O203" i="13"/>
  <c r="Q203" i="13"/>
  <c r="V203" i="13"/>
  <c r="G205" i="13"/>
  <c r="I205" i="13"/>
  <c r="K205" i="13"/>
  <c r="K197" i="13" s="1"/>
  <c r="M205" i="13"/>
  <c r="O205" i="13"/>
  <c r="Q205" i="13"/>
  <c r="V205" i="13"/>
  <c r="V197" i="13" s="1"/>
  <c r="G207" i="13"/>
  <c r="I207" i="13"/>
  <c r="K207" i="13"/>
  <c r="M207" i="13"/>
  <c r="O207" i="13"/>
  <c r="Q207" i="13"/>
  <c r="V207" i="13"/>
  <c r="G213" i="13"/>
  <c r="O213" i="13"/>
  <c r="G214" i="13"/>
  <c r="M214" i="13" s="1"/>
  <c r="M213" i="13" s="1"/>
  <c r="I214" i="13"/>
  <c r="I213" i="13" s="1"/>
  <c r="K214" i="13"/>
  <c r="K213" i="13" s="1"/>
  <c r="O214" i="13"/>
  <c r="Q214" i="13"/>
  <c r="Q213" i="13" s="1"/>
  <c r="V214" i="13"/>
  <c r="V213" i="13" s="1"/>
  <c r="K219" i="13"/>
  <c r="V219" i="13"/>
  <c r="G220" i="13"/>
  <c r="G219" i="13" s="1"/>
  <c r="I220" i="13"/>
  <c r="K220" i="13"/>
  <c r="M220" i="13"/>
  <c r="O220" i="13"/>
  <c r="O219" i="13" s="1"/>
  <c r="Q220" i="13"/>
  <c r="V220" i="13"/>
  <c r="G224" i="13"/>
  <c r="M224" i="13" s="1"/>
  <c r="I224" i="13"/>
  <c r="I219" i="13" s="1"/>
  <c r="K224" i="13"/>
  <c r="O224" i="13"/>
  <c r="Q224" i="13"/>
  <c r="Q219" i="13" s="1"/>
  <c r="V224" i="13"/>
  <c r="G232" i="13"/>
  <c r="I232" i="13"/>
  <c r="K232" i="13"/>
  <c r="K230" i="13" s="1"/>
  <c r="M232" i="13"/>
  <c r="M230" i="13" s="1"/>
  <c r="O232" i="13"/>
  <c r="Q232" i="13"/>
  <c r="V232" i="13"/>
  <c r="V230" i="13" s="1"/>
  <c r="G238" i="13"/>
  <c r="G230" i="13" s="1"/>
  <c r="I238" i="13"/>
  <c r="K238" i="13"/>
  <c r="M238" i="13"/>
  <c r="O238" i="13"/>
  <c r="O230" i="13" s="1"/>
  <c r="Q238" i="13"/>
  <c r="V238" i="13"/>
  <c r="G242" i="13"/>
  <c r="M242" i="13" s="1"/>
  <c r="I242" i="13"/>
  <c r="K242" i="13"/>
  <c r="O242" i="13"/>
  <c r="Q242" i="13"/>
  <c r="V242" i="13"/>
  <c r="G248" i="13"/>
  <c r="M248" i="13" s="1"/>
  <c r="I248" i="13"/>
  <c r="I230" i="13" s="1"/>
  <c r="K248" i="13"/>
  <c r="O248" i="13"/>
  <c r="Q248" i="13"/>
  <c r="Q230" i="13" s="1"/>
  <c r="V248" i="13"/>
  <c r="G252" i="13"/>
  <c r="I252" i="13"/>
  <c r="K252" i="13"/>
  <c r="M252" i="13"/>
  <c r="O252" i="13"/>
  <c r="Q252" i="13"/>
  <c r="V252" i="13"/>
  <c r="K256" i="13"/>
  <c r="V256" i="13"/>
  <c r="G257" i="13"/>
  <c r="G256" i="13" s="1"/>
  <c r="I257" i="13"/>
  <c r="I256" i="13" s="1"/>
  <c r="K257" i="13"/>
  <c r="O257" i="13"/>
  <c r="O256" i="13" s="1"/>
  <c r="Q257" i="13"/>
  <c r="Q256" i="13" s="1"/>
  <c r="V257" i="13"/>
  <c r="G260" i="13"/>
  <c r="I260" i="13"/>
  <c r="O260" i="13"/>
  <c r="Q260" i="13"/>
  <c r="G261" i="13"/>
  <c r="I261" i="13"/>
  <c r="K261" i="13"/>
  <c r="K260" i="13" s="1"/>
  <c r="M261" i="13"/>
  <c r="M260" i="13" s="1"/>
  <c r="O261" i="13"/>
  <c r="Q261" i="13"/>
  <c r="V261" i="13"/>
  <c r="V260" i="13" s="1"/>
  <c r="G265" i="13"/>
  <c r="G264" i="13" s="1"/>
  <c r="I265" i="13"/>
  <c r="I264" i="13" s="1"/>
  <c r="K265" i="13"/>
  <c r="O265" i="13"/>
  <c r="O264" i="13" s="1"/>
  <c r="Q265" i="13"/>
  <c r="Q264" i="13" s="1"/>
  <c r="V265" i="13"/>
  <c r="G268" i="13"/>
  <c r="M268" i="13" s="1"/>
  <c r="I268" i="13"/>
  <c r="K268" i="13"/>
  <c r="K264" i="13" s="1"/>
  <c r="O268" i="13"/>
  <c r="Q268" i="13"/>
  <c r="V268" i="13"/>
  <c r="V264" i="13" s="1"/>
  <c r="G272" i="13"/>
  <c r="G271" i="13" s="1"/>
  <c r="I272" i="13"/>
  <c r="K272" i="13"/>
  <c r="M272" i="13"/>
  <c r="O272" i="13"/>
  <c r="O271" i="13" s="1"/>
  <c r="Q272" i="13"/>
  <c r="V272" i="13"/>
  <c r="G280" i="13"/>
  <c r="M280" i="13" s="1"/>
  <c r="I280" i="13"/>
  <c r="I271" i="13" s="1"/>
  <c r="K280" i="13"/>
  <c r="O280" i="13"/>
  <c r="Q280" i="13"/>
  <c r="Q271" i="13" s="1"/>
  <c r="V280" i="13"/>
  <c r="G309" i="13"/>
  <c r="M309" i="13" s="1"/>
  <c r="I309" i="13"/>
  <c r="K309" i="13"/>
  <c r="O309" i="13"/>
  <c r="Q309" i="13"/>
  <c r="V309" i="13"/>
  <c r="G333" i="13"/>
  <c r="I333" i="13"/>
  <c r="K333" i="13"/>
  <c r="K271" i="13" s="1"/>
  <c r="M333" i="13"/>
  <c r="O333" i="13"/>
  <c r="Q333" i="13"/>
  <c r="V333" i="13"/>
  <c r="V271" i="13" s="1"/>
  <c r="G340" i="13"/>
  <c r="I340" i="13"/>
  <c r="K340" i="13"/>
  <c r="M340" i="13"/>
  <c r="O340" i="13"/>
  <c r="Q340" i="13"/>
  <c r="V340" i="13"/>
  <c r="G346" i="13"/>
  <c r="M346" i="13" s="1"/>
  <c r="I346" i="13"/>
  <c r="K346" i="13"/>
  <c r="O346" i="13"/>
  <c r="Q346" i="13"/>
  <c r="V346" i="13"/>
  <c r="G350" i="13"/>
  <c r="M350" i="13" s="1"/>
  <c r="I350" i="13"/>
  <c r="K350" i="13"/>
  <c r="O350" i="13"/>
  <c r="Q350" i="13"/>
  <c r="V350" i="13"/>
  <c r="G354" i="13"/>
  <c r="I354" i="13"/>
  <c r="K354" i="13"/>
  <c r="M354" i="13"/>
  <c r="O354" i="13"/>
  <c r="Q354" i="13"/>
  <c r="V354" i="13"/>
  <c r="G356" i="13"/>
  <c r="I356" i="13"/>
  <c r="K356" i="13"/>
  <c r="M356" i="13"/>
  <c r="O356" i="13"/>
  <c r="Q356" i="13"/>
  <c r="V356" i="13"/>
  <c r="G358" i="13"/>
  <c r="M358" i="13" s="1"/>
  <c r="I358" i="13"/>
  <c r="K358" i="13"/>
  <c r="O358" i="13"/>
  <c r="Q358" i="13"/>
  <c r="V358" i="13"/>
  <c r="AE363" i="13"/>
  <c r="F39" i="1" s="1"/>
  <c r="AF363" i="13"/>
  <c r="G39" i="1" s="1"/>
  <c r="G45" i="1" s="1"/>
  <c r="G25" i="1" s="1"/>
  <c r="A25" i="1" s="1"/>
  <c r="G233" i="12"/>
  <c r="BA119" i="12"/>
  <c r="BA59" i="12"/>
  <c r="G9" i="12"/>
  <c r="M9" i="12" s="1"/>
  <c r="I9" i="12"/>
  <c r="K9" i="12"/>
  <c r="K8" i="12" s="1"/>
  <c r="O9" i="12"/>
  <c r="Q9" i="12"/>
  <c r="V9" i="12"/>
  <c r="V8" i="12" s="1"/>
  <c r="G15" i="12"/>
  <c r="I15" i="12"/>
  <c r="K15" i="12"/>
  <c r="M15" i="12"/>
  <c r="O15" i="12"/>
  <c r="Q15" i="12"/>
  <c r="V15" i="12"/>
  <c r="G24" i="12"/>
  <c r="G8" i="12" s="1"/>
  <c r="I24" i="12"/>
  <c r="K24" i="12"/>
  <c r="O24" i="12"/>
  <c r="O8" i="12" s="1"/>
  <c r="Q24" i="12"/>
  <c r="V24" i="12"/>
  <c r="G32" i="12"/>
  <c r="M32" i="12" s="1"/>
  <c r="I32" i="12"/>
  <c r="I8" i="12" s="1"/>
  <c r="K32" i="12"/>
  <c r="O32" i="12"/>
  <c r="Q32" i="12"/>
  <c r="Q8" i="12" s="1"/>
  <c r="V32" i="12"/>
  <c r="G38" i="12"/>
  <c r="M38" i="12" s="1"/>
  <c r="I38" i="12"/>
  <c r="K38" i="12"/>
  <c r="O38" i="12"/>
  <c r="Q38" i="12"/>
  <c r="V38" i="12"/>
  <c r="K57" i="12"/>
  <c r="V57" i="12"/>
  <c r="G58" i="12"/>
  <c r="G57" i="12" s="1"/>
  <c r="I58" i="12"/>
  <c r="I57" i="12" s="1"/>
  <c r="K58" i="12"/>
  <c r="O58" i="12"/>
  <c r="O57" i="12" s="1"/>
  <c r="Q58" i="12"/>
  <c r="Q57" i="12" s="1"/>
  <c r="V58" i="12"/>
  <c r="G114" i="12"/>
  <c r="I114" i="12"/>
  <c r="O114" i="12"/>
  <c r="Q114" i="12"/>
  <c r="G115" i="12"/>
  <c r="I115" i="12"/>
  <c r="K115" i="12"/>
  <c r="K114" i="12" s="1"/>
  <c r="M115" i="12"/>
  <c r="M114" i="12" s="1"/>
  <c r="O115" i="12"/>
  <c r="Q115" i="12"/>
  <c r="V115" i="12"/>
  <c r="V114" i="12" s="1"/>
  <c r="G120" i="12"/>
  <c r="G118" i="12" s="1"/>
  <c r="I120" i="12"/>
  <c r="I118" i="12" s="1"/>
  <c r="K120" i="12"/>
  <c r="O120" i="12"/>
  <c r="O118" i="12" s="1"/>
  <c r="Q120" i="12"/>
  <c r="Q118" i="12" s="1"/>
  <c r="V120" i="12"/>
  <c r="G143" i="12"/>
  <c r="M143" i="12" s="1"/>
  <c r="I143" i="12"/>
  <c r="K143" i="12"/>
  <c r="O143" i="12"/>
  <c r="Q143" i="12"/>
  <c r="V143" i="12"/>
  <c r="G172" i="12"/>
  <c r="I172" i="12"/>
  <c r="K172" i="12"/>
  <c r="K118" i="12" s="1"/>
  <c r="M172" i="12"/>
  <c r="O172" i="12"/>
  <c r="Q172" i="12"/>
  <c r="V172" i="12"/>
  <c r="V118" i="12" s="1"/>
  <c r="G180" i="12"/>
  <c r="I180" i="12"/>
  <c r="K180" i="12"/>
  <c r="M180" i="12"/>
  <c r="O180" i="12"/>
  <c r="Q180" i="12"/>
  <c r="V180" i="12"/>
  <c r="G184" i="12"/>
  <c r="M184" i="12" s="1"/>
  <c r="I184" i="12"/>
  <c r="K184" i="12"/>
  <c r="O184" i="12"/>
  <c r="Q184" i="12"/>
  <c r="V184" i="12"/>
  <c r="G194" i="12"/>
  <c r="M194" i="12" s="1"/>
  <c r="I194" i="12"/>
  <c r="K194" i="12"/>
  <c r="O194" i="12"/>
  <c r="Q194" i="12"/>
  <c r="V194" i="12"/>
  <c r="G205" i="12"/>
  <c r="I205" i="12"/>
  <c r="K205" i="12"/>
  <c r="M205" i="12"/>
  <c r="O205" i="12"/>
  <c r="Q205" i="12"/>
  <c r="V205" i="12"/>
  <c r="G207" i="12"/>
  <c r="I207" i="12"/>
  <c r="K207" i="12"/>
  <c r="M207" i="12"/>
  <c r="O207" i="12"/>
  <c r="Q207" i="12"/>
  <c r="V207" i="12"/>
  <c r="G210" i="12"/>
  <c r="M210" i="12" s="1"/>
  <c r="I210" i="12"/>
  <c r="K210" i="12"/>
  <c r="O210" i="12"/>
  <c r="Q210" i="12"/>
  <c r="V210" i="12"/>
  <c r="G214" i="12"/>
  <c r="M214" i="12" s="1"/>
  <c r="I214" i="12"/>
  <c r="K214" i="12"/>
  <c r="O214" i="12"/>
  <c r="Q214" i="12"/>
  <c r="V214" i="12"/>
  <c r="G216" i="12"/>
  <c r="I216" i="12"/>
  <c r="K216" i="12"/>
  <c r="M216" i="12"/>
  <c r="O216" i="12"/>
  <c r="Q216" i="12"/>
  <c r="V216" i="12"/>
  <c r="G218" i="12"/>
  <c r="I218" i="12"/>
  <c r="K218" i="12"/>
  <c r="M218" i="12"/>
  <c r="O218" i="12"/>
  <c r="Q218" i="12"/>
  <c r="V218" i="12"/>
  <c r="G220" i="12"/>
  <c r="M220" i="12" s="1"/>
  <c r="I220" i="12"/>
  <c r="K220" i="12"/>
  <c r="O220" i="12"/>
  <c r="Q220" i="12"/>
  <c r="V220" i="12"/>
  <c r="G222" i="12"/>
  <c r="M222" i="12" s="1"/>
  <c r="I222" i="12"/>
  <c r="K222" i="12"/>
  <c r="O222" i="12"/>
  <c r="Q222" i="12"/>
  <c r="V222" i="12"/>
  <c r="G224" i="12"/>
  <c r="I224" i="12"/>
  <c r="K224" i="12"/>
  <c r="M224" i="12"/>
  <c r="O224" i="12"/>
  <c r="Q224" i="12"/>
  <c r="V224" i="12"/>
  <c r="G226" i="12"/>
  <c r="I226" i="12"/>
  <c r="K226" i="12"/>
  <c r="M226" i="12"/>
  <c r="O226" i="12"/>
  <c r="Q226" i="12"/>
  <c r="V226" i="12"/>
  <c r="G228" i="12"/>
  <c r="M228" i="12" s="1"/>
  <c r="I228" i="12"/>
  <c r="K228" i="12"/>
  <c r="O228" i="12"/>
  <c r="Q228" i="12"/>
  <c r="V228" i="12"/>
  <c r="AE233" i="12"/>
  <c r="AF233" i="12"/>
  <c r="I20" i="1"/>
  <c r="I19" i="1"/>
  <c r="I18" i="1"/>
  <c r="I17" i="1"/>
  <c r="H44" i="1"/>
  <c r="I44" i="1" s="1"/>
  <c r="H42" i="1"/>
  <c r="I42" i="1" s="1"/>
  <c r="H40" i="1"/>
  <c r="J28" i="1"/>
  <c r="J26" i="1"/>
  <c r="G38" i="1"/>
  <c r="F38" i="1"/>
  <c r="J23" i="1"/>
  <c r="J24" i="1"/>
  <c r="J25" i="1"/>
  <c r="J27" i="1"/>
  <c r="E24" i="1"/>
  <c r="E26" i="1"/>
  <c r="I16" i="1" l="1"/>
  <c r="I21" i="1" s="1"/>
  <c r="I73" i="1"/>
  <c r="J72" i="1" s="1"/>
  <c r="F45" i="1"/>
  <c r="G23" i="1" s="1"/>
  <c r="H39" i="1"/>
  <c r="G363" i="13"/>
  <c r="F41" i="1"/>
  <c r="H41" i="1" s="1"/>
  <c r="I41" i="1" s="1"/>
  <c r="G41" i="1"/>
  <c r="F43" i="1"/>
  <c r="G43" i="1"/>
  <c r="J57" i="1"/>
  <c r="J67" i="1"/>
  <c r="J61" i="1"/>
  <c r="J70" i="1"/>
  <c r="J59" i="1"/>
  <c r="J65" i="1"/>
  <c r="J63" i="1"/>
  <c r="J58" i="1"/>
  <c r="J60" i="1"/>
  <c r="J62" i="1"/>
  <c r="J64" i="1"/>
  <c r="J66" i="1"/>
  <c r="J68" i="1"/>
  <c r="J71" i="1"/>
  <c r="J69" i="1"/>
  <c r="G26" i="1"/>
  <c r="A26" i="1"/>
  <c r="A23" i="1"/>
  <c r="G28" i="1"/>
  <c r="M33" i="14"/>
  <c r="M26" i="14" s="1"/>
  <c r="M24" i="14"/>
  <c r="M8" i="14" s="1"/>
  <c r="M197" i="13"/>
  <c r="M219" i="13"/>
  <c r="M271" i="13"/>
  <c r="M265" i="13"/>
  <c r="M264" i="13" s="1"/>
  <c r="M257" i="13"/>
  <c r="M256" i="13" s="1"/>
  <c r="M176" i="13"/>
  <c r="M175" i="13" s="1"/>
  <c r="M163" i="13"/>
  <c r="M162" i="13" s="1"/>
  <c r="M9" i="13"/>
  <c r="M8" i="13" s="1"/>
  <c r="M58" i="12"/>
  <c r="M57" i="12" s="1"/>
  <c r="M24" i="12"/>
  <c r="M8" i="12" s="1"/>
  <c r="M120" i="12"/>
  <c r="M118" i="12" s="1"/>
  <c r="H43" i="1" l="1"/>
  <c r="I43" i="1" s="1"/>
  <c r="I39" i="1"/>
  <c r="I45" i="1" s="1"/>
  <c r="H45" i="1"/>
  <c r="J73" i="1"/>
  <c r="G24" i="1"/>
  <c r="A27" i="1" s="1"/>
  <c r="A24" i="1"/>
  <c r="J43" i="1" l="1"/>
  <c r="J39" i="1"/>
  <c r="J45" i="1" s="1"/>
  <c r="J41" i="1"/>
  <c r="J44" i="1"/>
  <c r="J42" i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<sst xmlns="http://schemas.openxmlformats.org/spreadsheetml/2006/main" count="2295" uniqueCount="710">
  <si>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</si>
  <si>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</si>
  <si>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</si>
  <si>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</si>
  <si>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</si>
  <si>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</si>
  <si>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</si>
  <si>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</si>
  <si>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</si>
  <si>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</si>
  <si>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</si>
  <si>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</si>
  <si>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</si>
  <si>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</si>
  <si>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</si>
  <si>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</si>
  <si>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</si>
  <si>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</si>
  <si>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</si>
  <si>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</si>
  <si>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</si>
  <si>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</si>
  <si>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</si>
  <si>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</si>
  <si>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</si>
  <si>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</si>
  <si>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</si>
  <si>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</si>
  <si>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</si>
  <si>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</si>
  <si>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</si>
  <si>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</si>
  <si>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</si>
  <si>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</si>
  <si>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</si>
  <si>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</si>
  <si>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</si>
  <si>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</si>
  <si>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</si>
  <si>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</si>
  <si>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</si>
  <si>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</si>
  <si>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</si>
  <si>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2211</t>
  </si>
  <si>
    <t>Odstranění bazénu včetně zázemí</t>
  </si>
  <si>
    <t>Úřad vlády České republiky</t>
  </si>
  <si>
    <t>nábřeží Edvarda Beneše 128/4</t>
  </si>
  <si>
    <t>Praha-Malá Strana</t>
  </si>
  <si>
    <t>11800</t>
  </si>
  <si>
    <t>00006599</t>
  </si>
  <si>
    <t>CZ00006599</t>
  </si>
  <si>
    <t>PLÁN PLUS, s.r.o.</t>
  </si>
  <si>
    <t>Horňátecká 1772/19</t>
  </si>
  <si>
    <t>Praha-Kobylisy</t>
  </si>
  <si>
    <t>18200</t>
  </si>
  <si>
    <t>62917544</t>
  </si>
  <si>
    <t>CZ62917544</t>
  </si>
  <si>
    <t>Stavba</t>
  </si>
  <si>
    <t>Stavební objekt</t>
  </si>
  <si>
    <t>01</t>
  </si>
  <si>
    <t>Bazén a zázemí</t>
  </si>
  <si>
    <t>2211.01.A1</t>
  </si>
  <si>
    <t>Bourání a demolice šaten</t>
  </si>
  <si>
    <t>2211.01.B1</t>
  </si>
  <si>
    <t>Bazén, dlažby a ostatní drobné objekty vyjma šatny</t>
  </si>
  <si>
    <t>2211.01.C1</t>
  </si>
  <si>
    <t>Vedlejší a ostatní náklady</t>
  </si>
  <si>
    <t>Celkem za stavbu</t>
  </si>
  <si>
    <t>CZK</t>
  </si>
  <si>
    <t>#POPS</t>
  </si>
  <si>
    <t>Popis stavby: 2211 - Odstranění bazénu včetně zázemí</t>
  </si>
  <si>
    <t>#POPO</t>
  </si>
  <si>
    <t>Popis objektu: 01 - Bazén a zázemí</t>
  </si>
  <si>
    <t>#POPR</t>
  </si>
  <si>
    <t>Popis rozpočtu: 2211.01.A1 - Bourání a demolice šaten</t>
  </si>
  <si>
    <t>Popis rozpočtu: 2211.01.B1 - Bazén, dlažby a ostatní drobné objekty vyjma šatny</t>
  </si>
  <si>
    <t>Popis rozpočtu: 2211.01.C1 - Vedlejší a ostatní náklady</t>
  </si>
  <si>
    <t>Rekapitulace dílů</t>
  </si>
  <si>
    <t>Typ dílu</t>
  </si>
  <si>
    <t>1</t>
  </si>
  <si>
    <t>Zemní práce</t>
  </si>
  <si>
    <t>18</t>
  </si>
  <si>
    <t>Povrchové úpravy terénu</t>
  </si>
  <si>
    <t>4</t>
  </si>
  <si>
    <t>Vodorovné konstrukce</t>
  </si>
  <si>
    <t>5</t>
  </si>
  <si>
    <t>Komunikace</t>
  </si>
  <si>
    <t>8</t>
  </si>
  <si>
    <t>Trubní vedení</t>
  </si>
  <si>
    <t>9</t>
  </si>
  <si>
    <t>Ostatní konstrukce, bourání</t>
  </si>
  <si>
    <t>91</t>
  </si>
  <si>
    <t>Doplňující práce na komunikaci</t>
  </si>
  <si>
    <t>95</t>
  </si>
  <si>
    <t>Dokončovací konstrukce na pozemních stavbách</t>
  </si>
  <si>
    <t>96</t>
  </si>
  <si>
    <t>Bourání konstrukcí</t>
  </si>
  <si>
    <t>98</t>
  </si>
  <si>
    <t>Demolice</t>
  </si>
  <si>
    <t>99</t>
  </si>
  <si>
    <t>Staveništní přesun hmot</t>
  </si>
  <si>
    <t>M21</t>
  </si>
  <si>
    <t>Elektromontáže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</si>
  <si>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</si>
  <si>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</si>
  <si>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</si>
  <si>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</si>
  <si>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</si>
  <si>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</si>
  <si>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</si>
  <si>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</si>
  <si>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</si>
  <si>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</si>
  <si>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</si>
  <si>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</si>
  <si>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</si>
  <si>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</si>
  <si>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</si>
  <si>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</si>
  <si>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</si>
  <si>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</si>
  <si>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</si>
  <si>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</si>
  <si>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</si>
  <si>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</si>
  <si>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</si>
  <si>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</si>
  <si>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</si>
  <si>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</si>
  <si>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</si>
  <si>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</si>
  <si>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</si>
  <si>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</si>
  <si>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</si>
  <si>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</si>
  <si>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</si>
  <si>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</si>
  <si>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</si>
  <si>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</si>
  <si>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130901121RT1</t>
  </si>
  <si>
    <t>Bourání konstrukcí v hloubených vykopávkách z betonu, prostého, pneumatickým kladivem</t>
  </si>
  <si>
    <t>m3</t>
  </si>
  <si>
    <t>800-1</t>
  </si>
  <si>
    <t>RTS 22/ II</t>
  </si>
  <si>
    <t>Práce</t>
  </si>
  <si>
    <t>Běžná</t>
  </si>
  <si>
    <t>POL1_</t>
  </si>
  <si>
    <t>s přemístěním suti na hromady na vzdálenost do 20 m nebo s uložením na dopravní prostředek,</t>
  </si>
  <si>
    <t>SPI</t>
  </si>
  <si>
    <t xml:space="preserve">základy šaten : </t>
  </si>
  <si>
    <t>VV</t>
  </si>
  <si>
    <t>základ pod 1. PP - předpoklad : (5,005+0,6*2+4,425)*2*0,6*0,4</t>
  </si>
  <si>
    <t>základy pod 1. NP : (6,31*2+1,1*2+5,15-0,5*2)*0,6*0,8+1,2*(2,65+0,25-0,8)*1/3*0,6*2+0,6*(2,65+0,25-0,8-(2,65+0,25-0,8)*1/3)*0,6</t>
  </si>
  <si>
    <t>SPU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</si>
  <si>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</si>
  <si>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</si>
  <si>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</si>
  <si>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 xml:space="preserve">zemina k zásypu naložená z deponie na místě stavby : </t>
  </si>
  <si>
    <t xml:space="preserve">předpoklad zásypu zeminou spolu se sutí 1. PP - 1/3 z celkové kubatury zásypu výšky cca 2143 mm : </t>
  </si>
  <si>
    <t>základ pod 1. PP - předpoklad : (5,005+0,6*2+4,425)*2*0,6*0,4*1/3</t>
  </si>
  <si>
    <t>1.PP - kubatura obestavěného prostoru po vybourání stěn a podlahových vrstev : (5,005+0,45*2)*(4,425+0,45*2)*2,143*1/3</t>
  </si>
  <si>
    <t xml:space="preserve">předpoklad zásypu zeminou nutnou dovézt z místa deponie zeminy : </t>
  </si>
  <si>
    <t>zbývající zásypy zeminou po zásypu 1. PP do výšky 2143 mm : 103,76355-(5,005+0,45*2)*(4,425+0,45*2)*2,143-(5,005+0,6*2+4,425)*2*0,6*0,4</t>
  </si>
  <si>
    <t>167101102R00</t>
  </si>
  <si>
    <t>Nakládání, skládání, překládání neulehlého výkopku nakládání výkopku  přes 100 m3, z horniny 1 až 4</t>
  </si>
  <si>
    <t>171101121R00</t>
  </si>
  <si>
    <t>Uložení sypaniny do násypů zhutněných z hornin nesoudržných   kamenitých</t>
  </si>
  <si>
    <t>s rozprostřením sypaniny ve vrstvách a s hrubým urovnáním,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</si>
  <si>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</si>
  <si>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</si>
  <si>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</si>
  <si>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</si>
  <si>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</si>
  <si>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 xml:space="preserve">zásyp vybouraných základů šaten : </t>
  </si>
  <si>
    <t xml:space="preserve">zásyp původního 1. PP : </t>
  </si>
  <si>
    <t>1.PP - obestavěný prostor včetně skladby podlahy : (5,005+0,45*2)*(4,425+0,45*2)*(2,143+1,04-0,15)</t>
  </si>
  <si>
    <t/>
  </si>
  <si>
    <t xml:space="preserve">předpoklad suti použitelné pro zásyp 1. PP : </t>
  </si>
  <si>
    <t>Začátek provozního součtu</t>
  </si>
  <si>
    <t xml:space="preserve">  základ pod 1. PP - předpoklad : (5,005+0,6*2+4,425)*2*0,6*0,4</t>
  </si>
  <si>
    <t xml:space="preserve">  1.PP - kubatura obestavěného prostoru po vybourání stěn a podlahových vrstev : (5,005+0,45*2)*(4,425+0,45*2)*2,143</t>
  </si>
  <si>
    <t>Konec provozního součtu</t>
  </si>
  <si>
    <t xml:space="preserve">  1.PP - kubatura obestavěného prostoru po vybourání stěn a podlahových vrstev : (5,005+0,45*2)*(4,425+0,45*2)*(1,04-0,15)</t>
  </si>
  <si>
    <t>981011315R00</t>
  </si>
  <si>
    <t>Demolice budov prováděné postupným rozebíráním z cihel, kamene, smíšeného a hrázděného zdiva, tvárnic na maltu vápennou nebo vápenocementovou, s podílem konstrukcí přes 25 do 30 %</t>
  </si>
  <si>
    <t>800-6</t>
  </si>
  <si>
    <t>Položka je určena pro demolice budov postupným rozebíráním, výšky do 35 m, z cihel, kamene, smíšeného a hrázděného zdiva a z tvárnic na MV, MVC.</t>
  </si>
  <si>
    <t>Množství jednotek se určuje v m3 obestavěného prostoru ve smyslu ČSN 73 4055.</t>
  </si>
  <si>
    <t xml:space="preserve">kubatura obestavěného prostoru : </t>
  </si>
  <si>
    <t>1.PP - obestavěný prostor včetně sklady podlahy : (5,005+0,45*2)*(4,425+0,45*2)*(2,65+0,25)</t>
  </si>
  <si>
    <t>1.NP : 12,07*5,135*(0,2+0,11+2,64)</t>
  </si>
  <si>
    <t>přilehlý okapový chodník : (3,4+12,07+0,3)*0,3*0,15</t>
  </si>
  <si>
    <t>střešní prostor pod hřebenem : 7,09*(5,135+0,675*2)*1,16*0,5</t>
  </si>
  <si>
    <t>střešní prostor pod valbami : 1/3*(5,135+0,675)*(5,135+0,675*2)*1,16</t>
  </si>
  <si>
    <t xml:space="preserve">podíl konstrukcí v m3 : </t>
  </si>
  <si>
    <t xml:space="preserve">  1.PP - obvodové zdivo : (5,005+0,45*2)*(4,425+0,45*2)*2,65-5,005*4,425*2,65</t>
  </si>
  <si>
    <t xml:space="preserve">  skladba podlahy : (5,005+0,45*2)*(4,425+0,45*2)*0,25</t>
  </si>
  <si>
    <t xml:space="preserve">  1.NP : </t>
  </si>
  <si>
    <t xml:space="preserve">  obvodové zdivo šaten včetně plotových tvárnic (pod dřevěná podhled - v = 2,380) : (5,76+5,135-0,35*2)*2*2,38*0,35-0,98*0,64*0,19-1,19*0,64*0,19-1,185*0,64*0,19-0,92*0,2*0,35-1,15*2*0,35-2,375*0,64*0,175-2,34*0,64*0,175</t>
  </si>
  <si>
    <t xml:space="preserve">  zdivo pilířů z závětrné zdi : 0,33*0,33*2,38*3+0,485*0,49*2,38+1,835*0,32*2,38</t>
  </si>
  <si>
    <t xml:space="preserve">  zdivo z plotových tvárnic mezi pilíři : (1,74+1,795+1,765)*0,15*2,38</t>
  </si>
  <si>
    <t xml:space="preserve">  zdivo příček : (2,535+0,685+1,235+1,62)*0,15*2,38-0,6*0,15*2+(2,475+0,57+0,7+0,645)*0,2*2,38-0,6*0,1*2</t>
  </si>
  <si>
    <t xml:space="preserve">  kubatura skladby podlahových konstrukcí na terénu : (12,07*5,135-2,475*2,4-0,98*0,57)*0,2</t>
  </si>
  <si>
    <t xml:space="preserve">  přilehlý okapový chodník : (3,4+12,07+0,3)*0,3*0,15</t>
  </si>
  <si>
    <t xml:space="preserve">  kubatura podlahy nad 1. PP : (2,475*2,4-0,98*1,15)*0,1</t>
  </si>
  <si>
    <t xml:space="preserve">  kubatura mezi podlahou půdy a dřevěným podhledem : 12,07*5,135*0,26</t>
  </si>
  <si>
    <t xml:space="preserve">  kubatura střešních konstrukcí : ((12,07+0,5*2+7,09)*0,5*sqrt(((5,135+0,675)*0,5)^2+1,16^2)*2+(5,135+0,675*2)*sqrt(((5,135+0,675)*0,5)^2+1,16^2)*2)*0,12</t>
  </si>
  <si>
    <t xml:space="preserve">  podíl konstrukcí v % : 97,10631/315,26373</t>
  </si>
  <si>
    <t xml:space="preserve">předpoklad suti použitelné pro zásyp 1. PP - kubatura zásypu výšky cca 2143 mm v m3 : </t>
  </si>
  <si>
    <t xml:space="preserve">  1.PP - obvodové zdivo : (5,005+0,45*2)*(4,425+0,45*2)*2,143</t>
  </si>
  <si>
    <t xml:space="preserve">kubatura suti ponechané pro zpětný zásyp - betonové konstrukce v m3 : </t>
  </si>
  <si>
    <t xml:space="preserve">  celková tonáž z demolice : 315,97338*0,55</t>
  </si>
  <si>
    <t xml:space="preserve">kubatura suti ponechané pro zpětný zásyp - tonáž z celkové tonáže bouraných konstrukcí : </t>
  </si>
  <si>
    <t xml:space="preserve">  kubatura suti ponechané pro zpětný zásyp - betonové konstrukce v t : 44,3*2,5</t>
  </si>
  <si>
    <t xml:space="preserve">  podíl ponechané suti z demolice k celkové tonáži v % : 44,3*2,5/(315,97338*0,55)</t>
  </si>
  <si>
    <t xml:space="preserve">  podíl suti určené k odvozu na skládku : 1-0,63728</t>
  </si>
  <si>
    <t xml:space="preserve">  0,36272-0,015</t>
  </si>
  <si>
    <t xml:space="preserve">  173,78536-110,75</t>
  </si>
  <si>
    <t>998981123R00</t>
  </si>
  <si>
    <t>Přesun hmot pro demolice obj. postup. rozebíráním postupným rozebíráním, výšky do 21 m</t>
  </si>
  <si>
    <t>t</t>
  </si>
  <si>
    <t>Přesun hmot</t>
  </si>
  <si>
    <t>POL7_</t>
  </si>
  <si>
    <t>(JKSO 801 až 803, 811 až 815) bez omezení</t>
  </si>
  <si>
    <t>Hodnoty poplatků za skládku jsou orientační. Při užití položek v rozpočtech skutečného provedení by měla být v rozpočtu dosazena hodnota skládkovného dle ceníku konkrétního odběratele sutí a vybouraných hmot.</t>
  </si>
  <si>
    <t>979081111R00</t>
  </si>
  <si>
    <t>Odvoz suti a vybouraných hmot na skládku do 1 km</t>
  </si>
  <si>
    <t>801-3</t>
  </si>
  <si>
    <t>Včetně naložení na dopravní prostředek a složení na skládku, bez poplatku za skládku.</t>
  </si>
  <si>
    <t xml:space="preserve">zpětný odvoz recyklátu k zásypům : </t>
  </si>
  <si>
    <t>Odkaz na dem. hmot. položky pořadí 1 : 31,44000</t>
  </si>
  <si>
    <t>Mezisoučet</t>
  </si>
  <si>
    <t xml:space="preserve">z položky demolic : </t>
  </si>
  <si>
    <t xml:space="preserve">podíl konstrukcí v t : </t>
  </si>
  <si>
    <t xml:space="preserve">1. PP : </t>
  </si>
  <si>
    <t>skladba podlahy : (5,005+0,45*2)*(4,425+0,45*2)*0,25*2,4</t>
  </si>
  <si>
    <t xml:space="preserve">1.NP : </t>
  </si>
  <si>
    <t>kubatura skladby podlahových konstrukcí na terénu : (12,07*5,135-2,475*2,4-0,98*0,57)*0,2*2,4</t>
  </si>
  <si>
    <t>1.PP - obvodové zdivo : ((5,005+0,45*2)*(4,425+0,45*2)*2,65-5,005*4,425*2,65)*2,5</t>
  </si>
  <si>
    <t>základ pod 1. PP - předpoklad : (5,005+0,6*2+4,425)*2*0,6*0,4*2</t>
  </si>
  <si>
    <t>základy pod 1. NP : ((6,31*2+1,1*2+5,15-0,5*2)*0,6*0,8+1,2*(2,65+0,25-0,8)*1/3*0,6*2+0,6*(2,65+0,25-0,8-(2,65+0,25-0,8)*1/3)*0,6)*2</t>
  </si>
  <si>
    <t>přilehlý okapový chodník : (3,4+12,07+0,3)*0,3*0,15*2</t>
  </si>
  <si>
    <t>979081121R00</t>
  </si>
  <si>
    <t>Odvoz suti a vybouraných hmot na skládku příplatek za každý další 1 km</t>
  </si>
  <si>
    <t>uvažováno za dalších 19 km, celkem do 20 km</t>
  </si>
  <si>
    <t>účtováno bude dle skutečné vzdálenosti skládky a místa recyklace</t>
  </si>
  <si>
    <t>za dalších 18 km : 31,44*18</t>
  </si>
  <si>
    <t xml:space="preserve">  podíl konstrukcí v t : </t>
  </si>
  <si>
    <t xml:space="preserve">  1. PP : </t>
  </si>
  <si>
    <t xml:space="preserve">  skladba podlahy : (5,005+0,45*2)*(4,425+0,45*2)*0,25*2,4</t>
  </si>
  <si>
    <t xml:space="preserve">  kubatura skladby podlahových konstrukcí na terénu : (12,07*5,135-2,475*2,4-0,98*0,57)*0,2*2,4</t>
  </si>
  <si>
    <t xml:space="preserve">  </t>
  </si>
  <si>
    <t xml:space="preserve">  podíl konstrukcí v m3 : </t>
  </si>
  <si>
    <t xml:space="preserve">  1.PP - obvodové zdivo : ((5,005+0,45*2)*(4,425+0,45*2)*2,65-5,005*4,425*2,65)*2,5</t>
  </si>
  <si>
    <t xml:space="preserve">  základy šaten : </t>
  </si>
  <si>
    <t xml:space="preserve">  základ pod 1. PP - předpoklad : (5,005+0,6*2+4,425)*2*0,6*0,4*2</t>
  </si>
  <si>
    <t xml:space="preserve">  základy pod 1. NP : ((6,31*2+1,1*2+5,15-0,5*2)*0,6*0,8+1,2*(2,65+0,25-0,8)*1/3*0,6*2+0,6*(2,65+0,25-0,8-(2,65+0,25-0,8)*1/3)*0,6)*2</t>
  </si>
  <si>
    <t xml:space="preserve">  přilehlý okapový chodník : (3,4+12,07+0,3)*0,3*0,15*2</t>
  </si>
  <si>
    <t>za dalších 19 km : 139,94921*19</t>
  </si>
  <si>
    <t>979999978R00</t>
  </si>
  <si>
    <t>Poplatek za skládku za recyklaci, beton lehce vyztužený, kusovost do 1600 cm2, skupina 17 01 01 z Katalogu odpadů</t>
  </si>
  <si>
    <t>979999979R00</t>
  </si>
  <si>
    <t>Poplatek za skládku za recyklaci, beton silně vyztužený, kusovost do 1600 cm2, skupina 17 01 01 z Katalogu odpadů</t>
  </si>
  <si>
    <t>979999981R00</t>
  </si>
  <si>
    <t>Poplatek za skládku za recyklaci betonu kusovost do 1600 cm2 (skup.170101)</t>
  </si>
  <si>
    <t>979999983R00</t>
  </si>
  <si>
    <t>Poplatek za skládku za recyklaci, cihel, kusovost do 1600 cm2, skupina 17 01 02 z Katalogu odpadů</t>
  </si>
  <si>
    <t>23,77*1,2</t>
  </si>
  <si>
    <t>979011111R00</t>
  </si>
  <si>
    <t>Svislá doprava suti a vybouraných hmot za prvé podlaží nad nebo pod základním podlažím</t>
  </si>
  <si>
    <t>Přesun suti</t>
  </si>
  <si>
    <t>POL8_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</si>
  <si>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</si>
  <si>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</si>
  <si>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</si>
  <si>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</si>
  <si>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979990121R00</t>
  </si>
  <si>
    <t>Poplatek za skládku za uložení, asfaltové pásy,  , skupina 17 03 02 z Katalogu odpadů</t>
  </si>
  <si>
    <t>979990144R00</t>
  </si>
  <si>
    <t>Poplatek za skládku za uložení, minerální vata,  , skupina 17 06 04 z Katalogu odpadů</t>
  </si>
  <si>
    <t>979990160R00</t>
  </si>
  <si>
    <t>Poplatek za skládku za uložení, dřevo,  , skupina 20 02 01 z Katalogu odpadů</t>
  </si>
  <si>
    <t>979087007R00</t>
  </si>
  <si>
    <t>Odvoz na skládku demontovaných konstrukcí dřevěných, do 5000 m</t>
  </si>
  <si>
    <t>801-5</t>
  </si>
  <si>
    <t>979087008R00</t>
  </si>
  <si>
    <t>Odvoz na skládku demontovaných konstrukcí dřevěných, příplatek za každých dalších i započatých 5000 m</t>
  </si>
  <si>
    <t>979093111R00</t>
  </si>
  <si>
    <t>Uložení suti na skládku bez zhutnění</t>
  </si>
  <si>
    <t>s hrubým urovnáním,</t>
  </si>
  <si>
    <t>platí i pro suť určenou k recyklaci uloženou v recyklačním centru před zpracováním</t>
  </si>
  <si>
    <t>SUM</t>
  </si>
  <si>
    <t>JKSO:</t>
  </si>
  <si>
    <t>937</t>
  </si>
  <si>
    <t>JKSO</t>
  </si>
  <si>
    <t xml:space="preserve"> m3</t>
  </si>
  <si>
    <t>JKSOChar</t>
  </si>
  <si>
    <t>ostatní stavební akce</t>
  </si>
  <si>
    <t>JKSOAkce</t>
  </si>
  <si>
    <t>END</t>
  </si>
  <si>
    <t>113106231R00</t>
  </si>
  <si>
    <t>Rozebrání vozovek a ploch s jakoukoliv výplní spár   v jakékoliv ploše, ze zámkové dlažky, kladených do lože z kameniva</t>
  </si>
  <si>
    <t>m2</t>
  </si>
  <si>
    <t>822-1</t>
  </si>
  <si>
    <t>s přemístěním hmot na skládku na vzdálenost do 3 m nebo s naložením na dopravní prostředek</t>
  </si>
  <si>
    <t>B1 : 6</t>
  </si>
  <si>
    <t>betonová dlažba okolo bazénu : 325</t>
  </si>
  <si>
    <t>rozebrání betonové dlažby u úprav kolem poklopu teplovodní šachty : 1</t>
  </si>
  <si>
    <t>rozebrání dlažby u uvolněných kamenných obrubníků : 30*30/100*0,25</t>
  </si>
  <si>
    <t>113107615R00</t>
  </si>
  <si>
    <t>Odstranění podkladů nebo krytů z kameniva hrubého drceného, v ploše jednotlivě nad 50 m2, tloušťka vrstvy 150 mm</t>
  </si>
  <si>
    <t>podklad bude použit k zásypu po odstraněném bazénu - předpoklad zásypu na spodní vrstvu se směsi zuti a zeminy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</si>
  <si>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</si>
  <si>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</si>
  <si>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</si>
  <si>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</si>
  <si>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obrubník mezi šatnou a žulovým obrubníkem : 3,282</t>
  </si>
  <si>
    <t>kamenné obrubníky uvolněné při zemních pracích - odhad - 30% z celkové délky 30 m : 30*30/100</t>
  </si>
  <si>
    <t>113231110R00</t>
  </si>
  <si>
    <t>Bourání liniových odvodňovacích žabů zatížení A15, šířka žlabu 100 mm</t>
  </si>
  <si>
    <t>včetně betonového lože</t>
  </si>
  <si>
    <t>4*2</t>
  </si>
  <si>
    <t>114211101R00</t>
  </si>
  <si>
    <t>Odstranění trubního vedení ve výkopu z trub betonových, DN 150 mm</t>
  </si>
  <si>
    <t>827-1</t>
  </si>
  <si>
    <t>s přemístěním suti na hromady na vzdálenost do 5 m nebo s uložením na dopravní prostředek.</t>
  </si>
  <si>
    <t>Část kanalizačního vedení bude vybourána a vykopána v rámci bouracích prací. Jedná se o část ke kanalizační šachtě cca 2,5 m od demolovaného objektu zázemí (šaten) severozápadním směrem.</t>
  </si>
  <si>
    <t>121101100R00</t>
  </si>
  <si>
    <t>Sejmutí ornice s přemístěním na vzdálenost do 50 m</t>
  </si>
  <si>
    <t>nebo lesní půdy, s vodorovným přemístěním na hromady v místě upotřebení nebo na dočasné či trvalé skládky se složením</t>
  </si>
  <si>
    <t>situace bourání - legenda : 60</t>
  </si>
  <si>
    <t>139601102R00</t>
  </si>
  <si>
    <t>Ruční výkop jam, rýh a šachet v hornině 3</t>
  </si>
  <si>
    <t>s přehozením na vzdálenost do 5 m nebo s naložením na ruční dopravní prostředek</t>
  </si>
  <si>
    <t>propočet výkopů a odkopávek okolo bouraných konstrukcí zídek a základů - předpoklad ručních výkopů nebo použití malé mechanizace</t>
  </si>
  <si>
    <t>výkoek bude ponechán na místě k hrubé vyrovnávce terénu</t>
  </si>
  <si>
    <t>výkopy okolo bouraných konstrukcí - zídek a jejich základů - včetně kubatury základů : (5,751+18,608+0,2+16,664+0,2+22,355+0,224)*0,6*0,6+(5,751+18,608+0,2+16,664+0,2+22,355+0,224)*(1,2+0,8)*0,5*0,8</t>
  </si>
  <si>
    <t>odpočet bouraných základů  žb zídek : -(5,751+18,608+0,2+16,664+0,2+22,355+0,224)*(0,4*0,4+0,6*0,4)</t>
  </si>
  <si>
    <t>-(4,984+0,25+5,085+2,114)*(0,4*0,4+0,6*0,4)</t>
  </si>
  <si>
    <t>výkopy okolo bouraných konstrukcí -  betonových pasů pod vodícími lištami zastřešení bazénu : 17*1,2*0,4*2</t>
  </si>
  <si>
    <t>odpočet bouraných železobetonových pasů pod pojízdnými lištami : -17*0,7*0,4*2</t>
  </si>
  <si>
    <t>151824207R00</t>
  </si>
  <si>
    <t>Vytažení zápor hmotnost do 70 kg/m, délky do 7 m</t>
  </si>
  <si>
    <t>ocelových, svislých</t>
  </si>
  <si>
    <t>ocelové profily ve stěnách obvodového zdiva bazénu - odhad po 2 m, I č. 200 : (7+2)*2*(402-400,55+1)</t>
  </si>
  <si>
    <t>162701105R00</t>
  </si>
  <si>
    <t>Vodorovné přemístění výkopku z horniny 1 až 4, na vzdálenost přes 9 000  do 10 000 m</t>
  </si>
  <si>
    <t>celková kubatura zásypů a násypů včetně objektu šaten : 268</t>
  </si>
  <si>
    <t>zemina na deponii v místě určená k násypům a zásypům - odpočet : -138</t>
  </si>
  <si>
    <t>162701155R00</t>
  </si>
  <si>
    <t>Vodorovné přemístění výkopku z horniny 5 až 7, na vzdálenost přes 9 000  do 10 000 m</t>
  </si>
  <si>
    <t>Po odstranění zeleně budou odstraněny i stávající kameny cca 15 m3 : 15</t>
  </si>
  <si>
    <t>162701109R00</t>
  </si>
  <si>
    <t>Vodorovné přemístění výkopku příplatek k ceně za každých dalších i započatých 1 000 m přes 10 000 m  z horniny 1 až 4</t>
  </si>
  <si>
    <t xml:space="preserve">  celková kubatura zásypů a násypů včetně objektu šaten : 268</t>
  </si>
  <si>
    <t xml:space="preserve">  zemina na deponii v místě určená k násypům a zásypům - odpočet : -138</t>
  </si>
  <si>
    <t>130*10</t>
  </si>
  <si>
    <t>171101101R00</t>
  </si>
  <si>
    <t>Uložení sypaniny do násypů zhutněných s uzavřením povrchu násypu z hornin soudržných s předepsanou mírou zhutnění v procentech výsledků zkoušek Proctor-Standard                 na 95 % PS</t>
  </si>
  <si>
    <t>celková kubatury zásypů a násypů : 268</t>
  </si>
  <si>
    <t xml:space="preserve">odpočet kubatury zásypu jámy bazénu : </t>
  </si>
  <si>
    <t>zásyp zeminou výšky cca 535 mm : -(6+0,3*2)*(12+0,3*2)*0,535</t>
  </si>
  <si>
    <t>zásyp základů vybouraných základů zídek - uvažováno 50% z celkových výkopů : -30,574*50/100</t>
  </si>
  <si>
    <t xml:space="preserve">odpočet kubatury zásypu 1. PP šaten : </t>
  </si>
  <si>
    <t>základy pod 1. NP : -((6,31*2+1,1*2+5,15-0,5*2)*0,6*0,8+1,2*(2,65+0,25-0,8)*1/3*0,6*2+0,6*(2,65+0,25-0,8-(2,65+0,25-0,8)*1/3)*0,6)</t>
  </si>
  <si>
    <t>1.PP - obestavěný prostor na výšku pod ornici : -(5,005+0,45*2)*(4,425+0,45*2)*(1,04-0,15)</t>
  </si>
  <si>
    <t>171201101R00</t>
  </si>
  <si>
    <t>Uložení sypaniny do násypů nezhutněných</t>
  </si>
  <si>
    <t>Uložení sypaniny do násypů nebo na skládku s rozprostřením sypaniny ve vrstvách a s hrubým urovnáním.</t>
  </si>
  <si>
    <t xml:space="preserve">zásyp jámy po vybouraném bazénu : </t>
  </si>
  <si>
    <t>inertní suť  výšky cca 950 mm : (6+0,3*2)*(12+0,3*2)*0,915</t>
  </si>
  <si>
    <t>zásyp novou zeminou výšky cca 535 mm : (6+0,3*2)*(12+0,3*2)*0,535</t>
  </si>
  <si>
    <t>zásyp základů vybouraných základů zídek - uvažováno 50% z celkových výkopů : 30,574*50/100</t>
  </si>
  <si>
    <t xml:space="preserve">  bourání základů  žb zídek : (5,751+18,608+0,2+16,664+0,2+22,355+0,224)*(0,4*0,4+0,6*0,4)</t>
  </si>
  <si>
    <t xml:space="preserve">  (4,984+0,25+5,085+2,114)*(0,4*0,4+0,6*0,4)</t>
  </si>
  <si>
    <t xml:space="preserve">kubatura prostého betonu určeného k recyklaci a zpětnému zásypu : </t>
  </si>
  <si>
    <t xml:space="preserve">  bourání betonového pasu : 5,422*0,3*0,8+(7,305-0,3)*0,345*0,8</t>
  </si>
  <si>
    <t xml:space="preserve">kubatura slabě vyztuženého betonu určeného k recyklaci a zpětnému zásypu : </t>
  </si>
  <si>
    <t xml:space="preserve">  železobetonové pasy pod pojízdnými lištami : 17*0,7*0,4*2</t>
  </si>
  <si>
    <t xml:space="preserve">zbývající kubatura železobetonu určeného k recyklaci a zpětnému zásypu : </t>
  </si>
  <si>
    <t xml:space="preserve">  bourání obvodového zdiva bazénu : (12,34+6,005)*2*0,3*(402,07-400,45)</t>
  </si>
  <si>
    <t xml:space="preserve">  bourání žb zídek výšky cca 600 mm včetně krycích desek : (5,751+18,608+0,2+16,664+0,2+22,355+0,224)*0,2*0,6</t>
  </si>
  <si>
    <t xml:space="preserve">  (4,984+0,25+5,085)*0,25*0,6+2,114*0,345*0,6</t>
  </si>
  <si>
    <t xml:space="preserve">  betonová dlažba okolo bazénu : 325*0,04</t>
  </si>
  <si>
    <t xml:space="preserve">  celková kubatura betonů odvezených k recyklaci a zpětnému zásypu : 33,80866+9,52+27,49703+13</t>
  </si>
  <si>
    <t xml:space="preserve">  přebytek recyklátu v m3 : 83,82569-76,0914</t>
  </si>
  <si>
    <t>181114712R00</t>
  </si>
  <si>
    <t>Odstranění kamene odstranění s odkopáním a naložením, hmotnost od 15 do 60 kg</t>
  </si>
  <si>
    <t>823-1</t>
  </si>
  <si>
    <t>z pozemku s odklizením na hromady na vzdálenost do 10 m nebo s naložením na dopravní prostředek,</t>
  </si>
  <si>
    <t>181201102R00</t>
  </si>
  <si>
    <t>Úprava pláně v násypech v hornině 1 až 4, se zhutněním</t>
  </si>
  <si>
    <t>vyrovnání výškových rozdílů, plochy vodorovné a plochy do sklonu 1 : 5,</t>
  </si>
  <si>
    <t>výměra převzatá ze sadových úprav : 950</t>
  </si>
  <si>
    <t>181301111R00</t>
  </si>
  <si>
    <t>Rozprostření a urovnání ornice v rovině v souvislé ploše přes 500 m2, tloušťka vrstvy do 100 mm</t>
  </si>
  <si>
    <t>s případným nutným přemístěním hromad nebo dočasných skládek na místo potřeby ze vzdálenosti do 30 m, v rovině nebo ve svahu do 1 : 5,</t>
  </si>
  <si>
    <t>rozprostření stávající sejmuté ornice (60 m3) v tl. cca 9 cm</t>
  </si>
  <si>
    <t xml:space="preserve">rozprostření stávající ornice (60m3) v tl. cca 6-7 sm : </t>
  </si>
  <si>
    <t xml:space="preserve">výměra převzatá ze sadových úprav : </t>
  </si>
  <si>
    <t>celková plocha pro zatravnění a výsadby : 950</t>
  </si>
  <si>
    <t xml:space="preserve">doplnění vrchní vrstvy v tl. cca 9-10 cm trávníkovým substrátem : </t>
  </si>
  <si>
    <t>199000003R00</t>
  </si>
  <si>
    <t>Poplatky za skládku horniny 5 - 7, skupina 17 05 04 z Katalogu odpadů</t>
  </si>
  <si>
    <t>10371501T</t>
  </si>
  <si>
    <t>Substrát zahradnický pod trávník B  VL</t>
  </si>
  <si>
    <t>Vlastní</t>
  </si>
  <si>
    <t>22/II</t>
  </si>
  <si>
    <t>Specifikace</t>
  </si>
  <si>
    <t>POL3_</t>
  </si>
  <si>
    <t xml:space="preserve">doplnění vrchní vrstvy v tl. cca 6 cm trávníkovým substrátem : </t>
  </si>
  <si>
    <t>celková plocha pro zatravnění a výsadby : 950*(0,09+0,1)*0,5</t>
  </si>
  <si>
    <t>přípočet na sesednutí 10% : 90,25*10/100</t>
  </si>
  <si>
    <t>59691019.AR</t>
  </si>
  <si>
    <t>zemina recyklovaná</t>
  </si>
  <si>
    <t>SPCM</t>
  </si>
  <si>
    <t>RM-180</t>
  </si>
  <si>
    <t>Sadové úpravy - viz samostatný rozpočet / výkaz</t>
  </si>
  <si>
    <t>Kč</t>
  </si>
  <si>
    <t>Indiv</t>
  </si>
  <si>
    <t>417320039RAC</t>
  </si>
  <si>
    <t>Ztužující věnce do klasického bednění z betonu C 25/30, průřezu 200 x 200 mm, výztuž 150 kg/m3</t>
  </si>
  <si>
    <t>AP-HSV</t>
  </si>
  <si>
    <t>Součtová</t>
  </si>
  <si>
    <t>Agregovaná položka</t>
  </si>
  <si>
    <t>POL2_</t>
  </si>
  <si>
    <t>beton ztužujících pasů a věnců, výztuž 10 505, bednění a odbednění, bez tepelné izolace.</t>
  </si>
  <si>
    <t>ztužující věnec okolo zátěžového poklopu teplovodní šachty : (0,6+0,2*2+0,6)*2</t>
  </si>
  <si>
    <t>ztužující věnec okolo poklopu kruhové šachty - srovnatelná položka : 3,1415*1,24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</si>
  <si>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</si>
  <si>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</si>
  <si>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</si>
  <si>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uložení stávající dlažby</t>
  </si>
  <si>
    <t>894421112RT1</t>
  </si>
  <si>
    <t>Osazení betonových dílců pro šachty podle DIN 4034 skruže rovné, o hmotnosti do 1,4 t</t>
  </si>
  <si>
    <t>kus</t>
  </si>
  <si>
    <t>na kroužek,</t>
  </si>
  <si>
    <t>zvýšení vodoměrné šachty : 1</t>
  </si>
  <si>
    <t>899101111R00</t>
  </si>
  <si>
    <t>Osazení poklopů litinových a ocelových o hmotnost jednotlivě do 50 kg</t>
  </si>
  <si>
    <t>plastový poklop na vodovodní šachtu průměr cca 1000 mm : 1</t>
  </si>
  <si>
    <t>R-800.1</t>
  </si>
  <si>
    <t>Zaslepení stávající kanalizace</t>
  </si>
  <si>
    <t>ks</t>
  </si>
  <si>
    <t>Část kanalizačního vedení bude vybourána a vykopána v rámci bouracích prací. Jedná se o část ke kanalizační šachtě cca 2,5 m od demolovaného objektu zázemí (šaten) severozápadním směrem. Tato šachta bude vybourána, vedení kanalizace od této šachty bude odborně zaslepeno.</t>
  </si>
  <si>
    <t>R-800.2</t>
  </si>
  <si>
    <t>Uzavření nebo odpojení  přípojek vodovodu a zaslepení potrubí</t>
  </si>
  <si>
    <t>kompl</t>
  </si>
  <si>
    <t>Bude provedeno odborné odpojení bouraných objektů zázemí (šaten) a bazénu a zaslepení ve stávající vodovodní šachtě.</t>
  </si>
  <si>
    <t>59224150R</t>
  </si>
  <si>
    <t>skruž železobetonová TBS; DN = 1 000,0 mm; h = 250,0 mm; s = 120,00 mm; počet stupadel 1; ocelové s PE povlakem</t>
  </si>
  <si>
    <t>M-28697</t>
  </si>
  <si>
    <t>Poklop plastový kruhový - s těsněním, uzamykatelný, ovrch s protiskluzovou úpravou, barva černá, Rám i víko jsou vyrobené z kompozitního materiálu, vnější rozměr 1040 mm, vnitřní 950 mm</t>
  </si>
  <si>
    <t xml:space="preserve">ks    </t>
  </si>
  <si>
    <t>včetně šroubení pro uchycení poklopu 1000 mm</t>
  </si>
  <si>
    <t>Sada obsahuje: 2 x šroub, 2 x matice, 4 x podložka</t>
  </si>
  <si>
    <t>R-900.10</t>
  </si>
  <si>
    <t>Vyspravení teplovodní šachty včetně dozdívky otvoru a odstranění připojení k objektu</t>
  </si>
  <si>
    <t>Vedení teplovodu pro ohřev bazénové vody vedeny z vily Eduarda a Hany Benešových (objekt „A“), připojení k demolovanému objektu zázemí (šaten) bude odborně zaslepeno ve zděné šachtě umístěné v přístupové cestě. Šachta bude zachována a po odstranění připojení k demolovanému objektu bude následně dozděn otvor po tomto připojení a šachta bude vyspravena,</t>
  </si>
  <si>
    <t>R-900-01</t>
  </si>
  <si>
    <t>Demontáž, naložení a odvoz konstrukce zastřešení bazénu s uložením na skládku</t>
  </si>
  <si>
    <t>R-900-02</t>
  </si>
  <si>
    <t>Demontáž, naložení, odvoz a uložení pojízdných lišt zákrytu bazénu - cca 33,5 m</t>
  </si>
  <si>
    <t>R-900-03</t>
  </si>
  <si>
    <t>Demontáž, naložení, odvoz a uložení bazénové fólie s krycími obvodovými lištami</t>
  </si>
  <si>
    <t>R-900-04</t>
  </si>
  <si>
    <t>Demontáž, naložení, odvoz a uložení hliníkového "bednění" stěn pod bazénovou fólií, cca 59 m2</t>
  </si>
  <si>
    <t xml:space="preserve">  (12+6)*2*(402-400,55+0,2)</t>
  </si>
  <si>
    <t>917461111R00</t>
  </si>
  <si>
    <t>Osazení chodníkového obrubníku kamenného stojatého, s boční opěrou z betonu prostého, do lože z betonu prostého C 12/15</t>
  </si>
  <si>
    <t>se zřízením lože tl. 80-100 mm</t>
  </si>
  <si>
    <t>osazení stávajících obruníků</t>
  </si>
  <si>
    <t>953941210R00</t>
  </si>
  <si>
    <t>Osazení drobných kovových výrobků kovových poklopů s rámem  o ploše do 1 m2</t>
  </si>
  <si>
    <t>801-4</t>
  </si>
  <si>
    <t>bez jejich dodání, ale s vysekáním kapes pro upevňovací prvky a s jejich zazděním, zabetonováním nebo zalitím,</t>
  </si>
  <si>
    <t>nový zátěžový poklop s rámem na teplovodní šachtu : 1</t>
  </si>
  <si>
    <t>M-55242</t>
  </si>
  <si>
    <t>Litinový poklop, třída zatížení B 125 , vnější rozměry 600 x 600 mm, vnitřní 484 x 517 mm, výška rámu 40 mm</t>
  </si>
  <si>
    <t>uchycení poklopu v rámu je provedeno přes klouzavý mechanismus tak, že při zvedání poklopu nahrazuje otevírání na panty</t>
  </si>
  <si>
    <t>tvárná litina</t>
  </si>
  <si>
    <t>provedení zabraňující „klapání“ poklopu</t>
  </si>
  <si>
    <t>u bouraných konstrukcí základů budou účtovány skutečné kubatury změřené dle tvaru konstrukcí a hloubky (výšky) pod jejich odhalení při zahájení těchto prací</t>
  </si>
  <si>
    <t>961044111R00</t>
  </si>
  <si>
    <t>Bourání základů z betonu prostého</t>
  </si>
  <si>
    <t>nebo vybourání otvorů průřezové plochy přes 4 m2 v základech,</t>
  </si>
  <si>
    <t>bourání základů  žb zídek : (5,751+18,608+0,2+16,664+0,2+22,355+0,224)*(0,4*0,4+0,6*0,4)</t>
  </si>
  <si>
    <t>(4,984+0,25+5,085+2,114)*(0,4*0,4+0,6*0,4)</t>
  </si>
  <si>
    <t>bourání betonového pasu : 5,422*0,3*0,8+(7,305-0,3)*0,345*0,8</t>
  </si>
  <si>
    <t>961055111R00</t>
  </si>
  <si>
    <t>Bourání základů železobetonových</t>
  </si>
  <si>
    <t>nebo vybourání otvorů průřezové plochy přes 4 m2 v základech</t>
  </si>
  <si>
    <t>železobetonové pasy pod pojízdnými lištami : 17*0,7*0,4*2</t>
  </si>
  <si>
    <t>962052211R00</t>
  </si>
  <si>
    <t>Bourání zdiva železobetonového nadzákladového</t>
  </si>
  <si>
    <t>nebo vybourání otvorů průřezové plochy přes 4 m2 ve zdivu železobetonovém, včetně pomocného lešení o výšce podlahy do 1900 mm a pro zatížení do 1,5 kPa  (150 kg/m2),</t>
  </si>
  <si>
    <t>bourání obvodového zdiva bazénu : (12,34+6,005)*2*0,3*(402,07-400,45)</t>
  </si>
  <si>
    <t>bourání žb zídek výšky cca 600 mm včetně krycích desek : (5,751+18,608+0,2+16,664+0,2+22,355+0,224)*0,2*0,6</t>
  </si>
  <si>
    <t>(4,984+0,25+5,085)*0,25*0,6+2,114*0,345*0,6</t>
  </si>
  <si>
    <t>976044211R00</t>
  </si>
  <si>
    <t>Vybourání betonových  nebo ŽB dvířek, obrub zdiva, desek obrub zdiva šachet  průřezu do 0,03 m2</t>
  </si>
  <si>
    <t>komínových a topných dvířek, ventilací apod. plochy do 0,10 m2</t>
  </si>
  <si>
    <t>odhad : (0,95+0,65)*2</t>
  </si>
  <si>
    <t>976085311R00</t>
  </si>
  <si>
    <t>Vybourání madel, objímek, rámů, mříží apod. kanalizačních rámů litinových, z rýhovaného plechu nebo betonových včetně poklopů nebo mříží  plochy do 0,6 m2</t>
  </si>
  <si>
    <t>šachta kanalizace : 1</t>
  </si>
  <si>
    <t>teplovodní šachta : 1</t>
  </si>
  <si>
    <t>999281105R00</t>
  </si>
  <si>
    <t xml:space="preserve">Přesun hmot pro opravy a údržbu objektů pro opravy a údržbu dosavadních objektů včetně vnějších plášťů  výšky do 6 m,  </t>
  </si>
  <si>
    <t>oborů 801, 803, 811 a 812</t>
  </si>
  <si>
    <t>R-M21</t>
  </si>
  <si>
    <t>Odpojení el. připojení a přidružené práce a výkony</t>
  </si>
  <si>
    <t>El. vedení demolovaného objektu zázemí (šaten) bude odpojeno od sítě v hlavním budově vily Eduarda a Hany Benešových (objekt „A“), bude zde zrušen jistič a zrušeno a demontováno kabelové vedení k zázemí (šatnám) .</t>
  </si>
  <si>
    <t>R-460200154</t>
  </si>
  <si>
    <t>Výkop kabelové rýhy 35/70 cm  hor.3, ručně</t>
  </si>
  <si>
    <t>výkop pro odstranění stávajícího el. kabelu : 70</t>
  </si>
  <si>
    <t>R-460560153</t>
  </si>
  <si>
    <t>Zához rýhy 35/70 cm, hornina třídy 3 se zhutněním, ruční zához rýhy</t>
  </si>
  <si>
    <t>979087212R00</t>
  </si>
  <si>
    <t>Nakládání na dopravní prostředky suti</t>
  </si>
  <si>
    <t>pro vodorovnou dopravu</t>
  </si>
  <si>
    <t xml:space="preserve">srovnatelná položka pro naložení ponechaného materiálu : </t>
  </si>
  <si>
    <t>zámková dlažba a štěrk : 48*2,2</t>
  </si>
  <si>
    <t>pytle antuky : 0,1</t>
  </si>
  <si>
    <t>cihly, desky : 10*1,6</t>
  </si>
  <si>
    <t>porovité sklo : 7,5*0,8</t>
  </si>
  <si>
    <t xml:space="preserve">odvoz suti na skládku - srovnatelné i pro odvoz části vybouraných hmot do recyklačního centra a zpětný návoz na stavbu pro použití k zásypu, včetně naložení na dopravní prostředek a složení na skládku, bez poplatku za skládku. : </t>
  </si>
  <si>
    <t xml:space="preserve">odvoz ze stavby : </t>
  </si>
  <si>
    <t>Odkaz na dem. hmot. položky pořadí 39 : 67,61732</t>
  </si>
  <si>
    <t>Odkaz na dem. hmot. položky pořadí 40 : 22,84800</t>
  </si>
  <si>
    <t>Odkaz na dem. hmot. položky pořadí 41 : 65,99287</t>
  </si>
  <si>
    <t>Odkaz na dem. hmot. položky pořadí 42 : 0,15680</t>
  </si>
  <si>
    <t>Odkaz na dem. hmot. položky pořadí 1 : 75,20625</t>
  </si>
  <si>
    <t>Odkaz na dem. hmot. položky pořadí 3 : 2,70204</t>
  </si>
  <si>
    <t>Odkaz na dem. hmot. položky pořadí 4 : 0,75600</t>
  </si>
  <si>
    <t>Odkaz na dem. hmot. položky pořadí 5 : 0,10000</t>
  </si>
  <si>
    <t xml:space="preserve">zpětný návoz na stavbu : </t>
  </si>
  <si>
    <t xml:space="preserve">odvoz ze stavby za další km : </t>
  </si>
  <si>
    <t>za dalších 18 km : 232,66803*18</t>
  </si>
  <si>
    <t xml:space="preserve">zpětný návoz na stavbu za další km : </t>
  </si>
  <si>
    <t>za dalších 18 km : 231,08999*18</t>
  </si>
  <si>
    <t>979990107R00</t>
  </si>
  <si>
    <t>Poplatek za skládku za uložení, směs betonu, cihel a dřeva,  , skupina 17 09 04 z Katalogu odpadů</t>
  </si>
  <si>
    <t xml:space="preserve">  železobetonové pasy pod pojízdnými lištami : 17*0,7*0,4*2*2,4</t>
  </si>
  <si>
    <t>Poplatek za skládku za recyklaci, betonu, kusovost do 1600 cm2, skupina 17 01 01 z Katalogu odpadů</t>
  </si>
  <si>
    <t>005121018R</t>
  </si>
  <si>
    <t>Vybudování zařízení staveniště pro JKSO 926 až 928</t>
  </si>
  <si>
    <t>Soubor</t>
  </si>
  <si>
    <t>VRN</t>
  </si>
  <si>
    <t>POL99_8</t>
  </si>
  <si>
    <t>Vybudování zpevněných ploch pro skladování materiálu, doprava a osazení kontejnerů nebo ohrazení pro skladování materiálu.</t>
  </si>
  <si>
    <t>Doprava a osazení mobilních buněk sociálního zařízení – umývárny, toalety, šatny. Přizpůsobení prostor zadavatele pro tyto účely.</t>
  </si>
  <si>
    <t>005121028R</t>
  </si>
  <si>
    <t>Provoz zařízení staveniště pro JKSO 926 až 928</t>
  </si>
  <si>
    <t>Opotřebení nebo pronájem skladovacích kontejnerů, nebo ohrazení.</t>
  </si>
  <si>
    <t>Spotřeba vody a elektrické energie pro potřebu sociálních zařízení</t>
  </si>
  <si>
    <t>Úklid v prostorách sociálního zařízení.</t>
  </si>
  <si>
    <t>005121038R</t>
  </si>
  <si>
    <t>Odstranění zařízení staveniště pro JKSO 926 až 928</t>
  </si>
  <si>
    <t>Odvoz kontejnerů a ohrazení pro skladování a uvedení zpevněných ploch pro skladování do původního stavu.</t>
  </si>
  <si>
    <t>Odvoz mobilních buněk sociálního zařízení, nebo uvedení do původního stavu prostor pronajatých.</t>
  </si>
  <si>
    <t>005123015T</t>
  </si>
  <si>
    <t>Ztížené výrobní podmínky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</si>
  <si>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</si>
  <si>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</si>
  <si>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</si>
  <si>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</si>
  <si>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</si>
  <si>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</si>
  <si>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</si>
  <si>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</si>
  <si>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</si>
  <si>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</si>
  <si>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</si>
  <si>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</si>
  <si>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</si>
  <si>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</si>
  <si>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</si>
  <si>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Úprava ploch pro osazení objektů sociálního zařízení</t>
  </si>
  <si>
    <t>Opotřebení a údržba nebo pronájem sociálního zařízení – umývárny, toalety, šatny.</t>
  </si>
  <si>
    <t>SO 01 - Bazén a zázemí</t>
  </si>
  <si>
    <t>E.4 Sadové úpravy</t>
  </si>
  <si>
    <t>Odstranění  bazénu včetně zázemí</t>
  </si>
  <si>
    <t xml:space="preserve">S O U P I S   P R A C Í   S   V Ý K A Z E M   V Ý M Ě R </t>
  </si>
  <si>
    <t>HLAVNÍ PROJEKTANT:</t>
  </si>
  <si>
    <t>HORŇÁTECKÁ 1772/19</t>
  </si>
  <si>
    <t>PRAHA 8</t>
  </si>
  <si>
    <t>ZPRACOVATEL: ING. VLADIMÍR BŘEZNA</t>
  </si>
  <si>
    <t>aurotizovaný inženýr v oboru pozemních staveb</t>
  </si>
  <si>
    <t>VĚŠÍN - BUKOVÁ 106</t>
  </si>
  <si>
    <t>262 42  ROŽMITÁL POD TŘEMŠÍNEM</t>
  </si>
  <si>
    <t>DIČ: CZ531210213</t>
  </si>
  <si>
    <t>ČKAIT - číslo autorizace: 0500530</t>
  </si>
  <si>
    <t>TEL.: 720 381 703</t>
  </si>
  <si>
    <t>MAIL: vladimir.brezna.14@seznam.cz</t>
  </si>
  <si>
    <t>IČO: 16441133</t>
  </si>
  <si>
    <t xml:space="preserve">Rozpočet předpokládá zkypřené podloží bez stavebních zbytků vč. ohumusování ploch ornicí ze skrývky a substrátem pro trávník na finální výšku terénu. </t>
  </si>
  <si>
    <t>V rozpočtu není zahrnuta následná péče o zeleň (zálivka dřevin je zahrnuta pouze 1x při výsadbě).</t>
  </si>
  <si>
    <t>Kácení dřevin a ochrana dřevin při stavbě</t>
  </si>
  <si>
    <t>č.pol.</t>
  </si>
  <si>
    <t>popis položky</t>
  </si>
  <si>
    <t>m.j.</t>
  </si>
  <si>
    <t>počet</t>
  </si>
  <si>
    <t>cena Kč</t>
  </si>
  <si>
    <t>cena celkem</t>
  </si>
  <si>
    <t>111 21-2351</t>
  </si>
  <si>
    <t xml:space="preserve">Odstranění dřevin výšky cca 0,6-5 m s odstr. pařezu v rovině 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</si>
  <si>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</si>
  <si>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184 81-3212</t>
  </si>
  <si>
    <t>Ochranné oplocení kořenové zóny výška 1,5-2 m  v rovině</t>
  </si>
  <si>
    <t xml:space="preserve">m </t>
  </si>
  <si>
    <t>184 81-3252</t>
  </si>
  <si>
    <t>Odstranění ochranného oplocení kořenové zóny v. 1,5-2 m v rovině</t>
  </si>
  <si>
    <t>R-položka</t>
  </si>
  <si>
    <t>Biologická likvidace odpadu po kácení (poplatek za uložení na kompostárnu)</t>
  </si>
  <si>
    <t>998 23-1311</t>
  </si>
  <si>
    <t xml:space="preserve">Přesun hmot pro sadovnické a krajinářské úpravy do vzdálenosti  5000 m </t>
  </si>
  <si>
    <t>V rozpočtu není zahrnut zásyp jam po odstr. kořenech keřů, úpravy plochy proběhnou v rámci demolic.</t>
  </si>
  <si>
    <t>Příprava ploch pro zeleň</t>
  </si>
  <si>
    <t>184 81-3511</t>
  </si>
  <si>
    <t>Chemické odplevelení půdy před založením kultury v rovině postřikem totál. herbicidu
 - rozsah dle aktuálního stavu před realizací, zde počítáno 100 % ploch nově zakládané zeleně*</t>
  </si>
  <si>
    <r>
      <t>m</t>
    </r>
    <r>
      <rPr>
        <vertAlign val="superscript"/>
        <sz val="11"/>
        <color indexed="8"/>
        <rFont val="Calibri"/>
        <family val="2"/>
        <charset val="238"/>
      </rPr>
      <t>2</t>
    </r>
  </si>
  <si>
    <t>MAT</t>
  </si>
  <si>
    <t>Totální herbicid (dle typu např. 5 l/ha)*</t>
  </si>
  <si>
    <t>l</t>
  </si>
  <si>
    <t>183 40-3153</t>
  </si>
  <si>
    <t>Obdělání půdy hrabáním v rovině (vyhrabání po postřiku)</t>
  </si>
  <si>
    <t>183 40-3114</t>
  </si>
  <si>
    <t>Obdělání půdy kultivátorováním v rovině (cca 70 % ploch)</t>
  </si>
  <si>
    <t>183 40-3111</t>
  </si>
  <si>
    <t>Obdělání půdy nakopáním v rovině (ručně u okrajů, cca 30 % ploch)</t>
  </si>
  <si>
    <t>Obdělání půdy hrabáním v rovině (po nakypření)</t>
  </si>
  <si>
    <t>185 80-2113</t>
  </si>
  <si>
    <t>Hnojení umělým hnojivem na široko celoplošné 30 g/m2 v rov.</t>
  </si>
  <si>
    <t>Hnojivo (NPK)</t>
  </si>
  <si>
    <t>kg</t>
  </si>
  <si>
    <t>Biologická likvidace odpadu po odplevelení (poplatek za uložení na kompostárnu)</t>
  </si>
  <si>
    <t>Přesun hmot pro sadovnické a krajinářské úpravy do vzdálenosti  5000 m</t>
  </si>
  <si>
    <t>* pokud bude plocha před osetím bezplevelná, nebude postřik aplikován.</t>
  </si>
  <si>
    <t>celkem</t>
  </si>
  <si>
    <t>Výsadba stromů a stromového keře</t>
  </si>
  <si>
    <t>183 10-1221</t>
  </si>
  <si>
    <t>Jamky pro výsadbu s výměnou 50 % půdy zeminy tř 1 až 4 obj přes 0,4 do 1 m3 v rovině a svahu do 1:5</t>
  </si>
  <si>
    <t>183 10-1222</t>
  </si>
  <si>
    <t>Jamky pro výsadbu s výměnou 50 % půdy zeminy tř 1 až 4 obj přes 1 do 2 m3 v rovině a svahu do 1:5</t>
  </si>
  <si>
    <t>184 10-2115</t>
  </si>
  <si>
    <t>Výsadba dřeviny s balem  prům.50- 60 cm do předem vyhl.jámy se zalitím, rov.</t>
  </si>
  <si>
    <t>Zahradnický substrát do jam stromů (vrchní) - 0,3 m tl.</t>
  </si>
  <si>
    <r>
      <t>m</t>
    </r>
    <r>
      <rPr>
        <vertAlign val="superscript"/>
        <sz val="11"/>
        <color indexed="8"/>
        <rFont val="Calibri"/>
        <family val="2"/>
        <charset val="238"/>
      </rPr>
      <t>3</t>
    </r>
  </si>
  <si>
    <t>Zahradnický substrát do jam stromů (spodní)  - 0,5 m tl.</t>
  </si>
  <si>
    <t>Půdní kondicionér (např. Terracottem cca 1,5 kg/strom)</t>
  </si>
  <si>
    <t>185 80-2114</t>
  </si>
  <si>
    <r>
      <t>Hnojení</t>
    </r>
    <r>
      <rPr>
        <sz val="11"/>
        <color rgb="FF000000"/>
        <rFont val="Calibri"/>
        <family val="2"/>
        <charset val="238"/>
        <scheme val="minor"/>
      </rPr>
      <t> půdy umělým hnojivem k jednotlivým rostlinám v rovině a svahu do 1:5</t>
    </r>
  </si>
  <si>
    <t>Minerální hnojivo (např. Silvamix - 3 ks/stromový keř)</t>
  </si>
  <si>
    <t>184 21-5133</t>
  </si>
  <si>
    <t xml:space="preserve">Ukotvení dřeviny 3 kůly délky 2-3 m/strom vč. úvazku </t>
  </si>
  <si>
    <t>3 kůly vč. úvazku/strom</t>
  </si>
  <si>
    <t>sada</t>
  </si>
  <si>
    <t>Zhotovení spodní ochrany kmene  stromů v trávníku (3 řady vodorovných příček ke kůlům)</t>
  </si>
  <si>
    <t>příčky na spodní ochranu kmene vč. materiálu na připevnění ke kůlům</t>
  </si>
  <si>
    <t>184 21-5113</t>
  </si>
  <si>
    <t xml:space="preserve">Ukotvení dřeviny 1 kůlem délky 2-3 m/strom vč. úvazku </t>
  </si>
  <si>
    <t>kůl vč. úvazku</t>
  </si>
  <si>
    <t>184 50-1141</t>
  </si>
  <si>
    <t>Zhotovení obalu kmene z rákos.rohože v rov. (cca 0,3m2/ listnatý strom)</t>
  </si>
  <si>
    <t>Rákosová rohož</t>
  </si>
  <si>
    <t>184 21-5412</t>
  </si>
  <si>
    <t xml:space="preserve">Zhotovení závlahové mísy prům. do 1 m rov. v trávníku </t>
  </si>
  <si>
    <t>184 91-1421</t>
  </si>
  <si>
    <t xml:space="preserve">Mulčování vysazených rostlin kůrou tl. do 10 cm v rov. </t>
  </si>
  <si>
    <t>Mulčovací kůra výběrová tl. 10 cm</t>
  </si>
  <si>
    <t>184 85-2322</t>
  </si>
  <si>
    <t>Řez stromů výchovný, alejové stromy výšky 4-6 m</t>
  </si>
  <si>
    <t>184 80-1121</t>
  </si>
  <si>
    <t>Ošetření vysazených dřevin v rov.</t>
  </si>
  <si>
    <t>Rostlinný materiál viz tabulka</t>
  </si>
  <si>
    <t>kpl</t>
  </si>
  <si>
    <t>R - položka</t>
  </si>
  <si>
    <t>Poplatek za uložení výkopku z jámy na skládku tj. 2,5 m3</t>
  </si>
  <si>
    <t>rozpočet předpokládá, že voda na zálivku bude z místního zdroje (není zahrnut její dovoz)</t>
  </si>
  <si>
    <t>Založení trávníků</t>
  </si>
  <si>
    <t>181 41-1131</t>
  </si>
  <si>
    <t>Založení trávníku parkového v rovině a na svahu do 1 : 5 výsevem</t>
  </si>
  <si>
    <t>Travní osivo - parková směs, 25g/m2</t>
  </si>
  <si>
    <t>183 40-3161</t>
  </si>
  <si>
    <t xml:space="preserve">Obdělání půdy válením v rovině </t>
  </si>
  <si>
    <t>185 80-3111</t>
  </si>
  <si>
    <t>Ošetření trávníku jednorázové v rovině</t>
  </si>
  <si>
    <t>184 81-3521</t>
  </si>
  <si>
    <t>Chemické odplevelení po založení v rovině (např. Bofix) - setý trávník</t>
  </si>
  <si>
    <t>Selektivní herbicid např. Bofix (40 ml/100 m2)</t>
  </si>
  <si>
    <t xml:space="preserve">Přesun hmot pro sadovnické a krajinářské úpravy do 5000 m </t>
  </si>
  <si>
    <t>Cena celkem v Kč bez DPH</t>
  </si>
  <si>
    <t>číslo</t>
  </si>
  <si>
    <t>latinský název</t>
  </si>
  <si>
    <t>český název</t>
  </si>
  <si>
    <t>velikost</t>
  </si>
  <si>
    <t>počet ks</t>
  </si>
  <si>
    <t>j. cena</t>
  </si>
  <si>
    <t>S1</t>
  </si>
  <si>
    <t>Tilia cordata</t>
  </si>
  <si>
    <t>lípa srdčitá</t>
  </si>
  <si>
    <t>B 16/18</t>
  </si>
  <si>
    <t>S2</t>
  </si>
  <si>
    <t>Quercus robur</t>
  </si>
  <si>
    <t>dub letní</t>
  </si>
  <si>
    <t>SK1</t>
  </si>
  <si>
    <t>Magnolia Susan</t>
  </si>
  <si>
    <t>magnólie</t>
  </si>
  <si>
    <t>B 150/175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</si>
</sst>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.00000"/>
    <numFmt numFmtId="166" formatCode="#,##0.000"/>
    <numFmt numFmtId="167" formatCode="0.0"/>
    <numFmt numFmtId="168" formatCode="0.00000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u/>
      <sz val="22"/>
      <name val="Arial CE"/>
      <charset val="238"/>
    </font>
    <font>
      <sz val="22"/>
      <name val="Arial CE"/>
      <charset val="238"/>
    </font>
    <font>
      <b/>
      <sz val="26"/>
      <color theme="0"/>
      <name val="Arial Narrow"/>
      <family val="2"/>
      <charset val="238"/>
    </font>
    <font>
      <b/>
      <sz val="11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Segoe UI"/>
      <family val="2"/>
      <charset val="238"/>
    </font>
    <font>
      <vertAlign val="superscript"/>
      <sz val="11"/>
      <color indexed="8"/>
      <name val="Calibri"/>
      <family val="2"/>
      <charset val="238"/>
    </font>
    <font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28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wrapText="1"/>
    </xf>
    <xf numFmtId="1" fontId="9" fillId="0" borderId="12" xfId="0" applyNumberFormat="1" applyFont="1" applyBorder="1" applyAlignment="1">
      <alignment horizontal="right" vertical="center" wrapText="1"/>
    </xf>
    <xf numFmtId="1" fontId="9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10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7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9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9" fillId="3" borderId="6" xfId="0" applyFont="1" applyFill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8" fillId="5" borderId="28" xfId="0" applyNumberFormat="1" applyFont="1" applyFill="1" applyBorder="1" applyAlignment="1">
      <alignment vertical="center"/>
    </xf>
    <xf numFmtId="4" fontId="8" fillId="5" borderId="29" xfId="0" applyNumberFormat="1" applyFont="1" applyFill="1" applyBorder="1" applyAlignment="1">
      <alignment vertical="center" wrapText="1"/>
    </xf>
    <xf numFmtId="4" fontId="11" fillId="5" borderId="30" xfId="0" applyNumberFormat="1" applyFont="1" applyFill="1" applyBorder="1" applyAlignment="1">
      <alignment horizontal="center" vertical="center" wrapText="1" shrinkToFit="1"/>
    </xf>
    <xf numFmtId="4" fontId="8" fillId="5" borderId="30" xfId="0" applyNumberFormat="1" applyFont="1" applyFill="1" applyBorder="1" applyAlignment="1">
      <alignment horizontal="center" vertical="center" wrapText="1" shrinkToFit="1"/>
    </xf>
    <xf numFmtId="3" fontId="8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4" fillId="0" borderId="33" xfId="0" applyNumberFormat="1" applyFont="1" applyBorder="1" applyAlignment="1">
      <alignment horizontal="right" vertical="center" wrapText="1" shrinkToFit="1"/>
    </xf>
    <xf numFmtId="4" fontId="4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9" fillId="0" borderId="31" xfId="0" applyNumberFormat="1" applyFont="1" applyBorder="1" applyAlignment="1">
      <alignment vertical="center"/>
    </xf>
    <xf numFmtId="4" fontId="9" fillId="0" borderId="33" xfId="0" applyNumberFormat="1" applyFont="1" applyBorder="1" applyAlignment="1">
      <alignment vertical="center" wrapText="1" shrinkToFit="1"/>
    </xf>
    <xf numFmtId="4" fontId="9" fillId="0" borderId="33" xfId="0" applyNumberFormat="1" applyFont="1" applyBorder="1" applyAlignment="1">
      <alignment vertical="center" shrinkToFit="1"/>
    </xf>
    <xf numFmtId="3" fontId="9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8" fillId="0" borderId="31" xfId="0" applyNumberFormat="1" applyFont="1" applyBorder="1" applyAlignment="1">
      <alignment vertical="center"/>
    </xf>
    <xf numFmtId="0" fontId="8" fillId="3" borderId="34" xfId="0" applyFont="1" applyFill="1" applyBorder="1" applyAlignment="1">
      <alignment vertical="center"/>
    </xf>
    <xf numFmtId="0" fontId="8" fillId="3" borderId="34" xfId="0" applyFont="1" applyFill="1" applyBorder="1" applyAlignment="1">
      <alignment vertical="center" wrapText="1"/>
    </xf>
    <xf numFmtId="0" fontId="8" fillId="3" borderId="35" xfId="0" applyFont="1" applyFill="1" applyBorder="1" applyAlignment="1">
      <alignment vertical="center" wrapText="1"/>
    </xf>
    <xf numFmtId="164" fontId="8" fillId="0" borderId="33" xfId="0" applyNumberFormat="1" applyFont="1" applyBorder="1" applyAlignment="1">
      <alignment vertical="center"/>
    </xf>
    <xf numFmtId="164" fontId="8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8" fillId="0" borderId="33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" fontId="8" fillId="3" borderId="37" xfId="0" applyNumberFormat="1" applyFont="1" applyFill="1" applyBorder="1" applyAlignment="1">
      <alignment horizontal="center" vertical="center"/>
    </xf>
    <xf numFmtId="4" fontId="8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4" fontId="9" fillId="3" borderId="0" xfId="0" applyNumberFormat="1" applyFont="1" applyFill="1" applyBorder="1" applyAlignment="1">
      <alignment vertical="top" shrinkToFit="1"/>
    </xf>
    <xf numFmtId="0" fontId="9" fillId="3" borderId="27" xfId="0" applyFont="1" applyFill="1" applyBorder="1" applyAlignment="1">
      <alignment vertical="top"/>
    </xf>
    <xf numFmtId="49" fontId="9" fillId="3" borderId="18" xfId="0" applyNumberFormat="1" applyFont="1" applyFill="1" applyBorder="1" applyAlignment="1">
      <alignment vertical="top"/>
    </xf>
    <xf numFmtId="0" fontId="9" fillId="3" borderId="18" xfId="0" applyFont="1" applyFill="1" applyBorder="1" applyAlignment="1">
      <alignment horizontal="center" vertical="top" shrinkToFit="1"/>
    </xf>
    <xf numFmtId="165" fontId="9" fillId="3" borderId="18" xfId="0" applyNumberFormat="1" applyFont="1" applyFill="1" applyBorder="1" applyAlignment="1">
      <alignment vertical="top" shrinkToFit="1"/>
    </xf>
    <xf numFmtId="4" fontId="9" fillId="3" borderId="18" xfId="0" applyNumberFormat="1" applyFont="1" applyFill="1" applyBorder="1" applyAlignment="1">
      <alignment vertical="top" shrinkToFit="1"/>
    </xf>
    <xf numFmtId="4" fontId="9" fillId="3" borderId="38" xfId="0" applyNumberFormat="1" applyFont="1" applyFill="1" applyBorder="1" applyAlignment="1">
      <alignment vertical="top" shrinkToFit="1"/>
    </xf>
    <xf numFmtId="0" fontId="9" fillId="3" borderId="12" xfId="0" applyFont="1" applyFill="1" applyBorder="1" applyAlignment="1">
      <alignment horizontal="center" vertical="top" shrinkToFit="1"/>
    </xf>
    <xf numFmtId="165" fontId="9" fillId="3" borderId="12" xfId="0" applyNumberFormat="1" applyFont="1" applyFill="1" applyBorder="1" applyAlignment="1">
      <alignment vertical="top" shrinkToFit="1"/>
    </xf>
    <xf numFmtId="4" fontId="9" fillId="3" borderId="12" xfId="0" applyNumberFormat="1" applyFont="1" applyFill="1" applyBorder="1" applyAlignment="1">
      <alignment vertical="top" shrinkToFit="1"/>
    </xf>
    <xf numFmtId="4" fontId="9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49" fontId="9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165" fontId="20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4" fillId="0" borderId="0" xfId="0" applyFont="1"/>
    <xf numFmtId="0" fontId="10" fillId="0" borderId="0" xfId="0" applyFont="1"/>
    <xf numFmtId="0" fontId="25" fillId="0" borderId="0" xfId="0" applyFont="1"/>
    <xf numFmtId="0" fontId="1" fillId="0" borderId="0" xfId="2"/>
    <xf numFmtId="0" fontId="1" fillId="6" borderId="0" xfId="2" applyFill="1"/>
    <xf numFmtId="0" fontId="1" fillId="0" borderId="0" xfId="2" applyAlignment="1">
      <alignment horizontal="right"/>
    </xf>
    <xf numFmtId="0" fontId="23" fillId="0" borderId="0" xfId="2" applyFont="1"/>
    <xf numFmtId="0" fontId="1" fillId="0" borderId="0" xfId="2" applyAlignment="1">
      <alignment horizontal="center"/>
    </xf>
    <xf numFmtId="3" fontId="1" fillId="0" borderId="0" xfId="2" applyNumberFormat="1" applyAlignment="1">
      <alignment horizontal="center"/>
    </xf>
    <xf numFmtId="0" fontId="23" fillId="7" borderId="0" xfId="2" applyFont="1" applyFill="1" applyAlignment="1">
      <alignment horizontal="center"/>
    </xf>
    <xf numFmtId="0" fontId="23" fillId="7" borderId="0" xfId="2" applyFont="1" applyFill="1"/>
    <xf numFmtId="4" fontId="23" fillId="7" borderId="0" xfId="2" applyNumberFormat="1" applyFont="1" applyFill="1" applyAlignment="1">
      <alignment horizontal="right"/>
    </xf>
    <xf numFmtId="4" fontId="23" fillId="7" borderId="0" xfId="2" applyNumberFormat="1" applyFont="1" applyFill="1" applyAlignment="1">
      <alignment horizontal="center"/>
    </xf>
    <xf numFmtId="0" fontId="29" fillId="0" borderId="0" xfId="2" applyFont="1" applyAlignment="1">
      <alignment horizontal="center"/>
    </xf>
    <xf numFmtId="0" fontId="29" fillId="0" borderId="0" xfId="2" applyFont="1"/>
    <xf numFmtId="3" fontId="29" fillId="0" borderId="0" xfId="2" applyNumberFormat="1" applyFont="1" applyAlignment="1">
      <alignment horizontal="center"/>
    </xf>
    <xf numFmtId="4" fontId="29" fillId="0" borderId="0" xfId="2" applyNumberFormat="1" applyFont="1" applyAlignment="1">
      <alignment horizontal="right"/>
    </xf>
    <xf numFmtId="4" fontId="29" fillId="0" borderId="0" xfId="2" applyNumberFormat="1" applyFont="1" applyAlignment="1">
      <alignment horizontal="center"/>
    </xf>
    <xf numFmtId="0" fontId="1" fillId="0" borderId="37" xfId="2" applyBorder="1" applyAlignment="1">
      <alignment horizontal="center"/>
    </xf>
    <xf numFmtId="0" fontId="1" fillId="0" borderId="37" xfId="2" applyBorder="1" applyAlignment="1">
      <alignment wrapText="1"/>
    </xf>
    <xf numFmtId="4" fontId="1" fillId="0" borderId="37" xfId="2" applyNumberFormat="1" applyBorder="1" applyAlignment="1">
      <alignment horizontal="right"/>
    </xf>
    <xf numFmtId="0" fontId="31" fillId="0" borderId="37" xfId="2" applyFont="1" applyBorder="1" applyAlignment="1">
      <alignment wrapText="1"/>
    </xf>
    <xf numFmtId="0" fontId="31" fillId="0" borderId="37" xfId="2" applyFont="1" applyBorder="1" applyAlignment="1">
      <alignment horizontal="center"/>
    </xf>
    <xf numFmtId="164" fontId="1" fillId="0" borderId="37" xfId="2" applyNumberFormat="1" applyBorder="1" applyAlignment="1">
      <alignment horizontal="center"/>
    </xf>
    <xf numFmtId="0" fontId="29" fillId="0" borderId="42" xfId="2" applyFont="1" applyBorder="1" applyAlignment="1">
      <alignment wrapText="1"/>
    </xf>
    <xf numFmtId="4" fontId="32" fillId="0" borderId="42" xfId="2" applyNumberFormat="1" applyFont="1" applyBorder="1"/>
    <xf numFmtId="0" fontId="33" fillId="0" borderId="0" xfId="2" applyFont="1"/>
    <xf numFmtId="3" fontId="23" fillId="7" borderId="0" xfId="2" applyNumberFormat="1" applyFont="1" applyFill="1" applyAlignment="1">
      <alignment horizontal="center"/>
    </xf>
    <xf numFmtId="0" fontId="1" fillId="0" borderId="36" xfId="2" applyBorder="1" applyAlignment="1">
      <alignment wrapText="1"/>
    </xf>
    <xf numFmtId="3" fontId="1" fillId="0" borderId="37" xfId="2" applyNumberFormat="1" applyBorder="1" applyAlignment="1">
      <alignment horizontal="center"/>
    </xf>
    <xf numFmtId="0" fontId="1" fillId="0" borderId="43" xfId="2" applyBorder="1" applyAlignment="1">
      <alignment horizontal="center"/>
    </xf>
    <xf numFmtId="0" fontId="1" fillId="0" borderId="38" xfId="2" applyBorder="1" applyAlignment="1">
      <alignment wrapText="1"/>
    </xf>
    <xf numFmtId="164" fontId="1" fillId="0" borderId="43" xfId="2" applyNumberFormat="1" applyBorder="1" applyAlignment="1">
      <alignment horizontal="center"/>
    </xf>
    <xf numFmtId="4" fontId="1" fillId="0" borderId="43" xfId="2" applyNumberFormat="1" applyBorder="1" applyAlignment="1">
      <alignment horizontal="right"/>
    </xf>
    <xf numFmtId="166" fontId="1" fillId="0" borderId="37" xfId="2" applyNumberFormat="1" applyBorder="1" applyAlignment="1">
      <alignment horizontal="center"/>
    </xf>
    <xf numFmtId="0" fontId="1" fillId="0" borderId="44" xfId="2" applyBorder="1" applyAlignment="1">
      <alignment horizontal="center"/>
    </xf>
    <xf numFmtId="0" fontId="1" fillId="0" borderId="45" xfId="2" applyBorder="1" applyAlignment="1">
      <alignment wrapText="1"/>
    </xf>
    <xf numFmtId="4" fontId="1" fillId="0" borderId="44" xfId="2" applyNumberFormat="1" applyBorder="1" applyAlignment="1">
      <alignment horizontal="center"/>
    </xf>
    <xf numFmtId="4" fontId="1" fillId="0" borderId="44" xfId="2" applyNumberFormat="1" applyBorder="1" applyAlignment="1">
      <alignment horizontal="right"/>
    </xf>
    <xf numFmtId="0" fontId="35" fillId="0" borderId="0" xfId="2" applyFont="1"/>
    <xf numFmtId="0" fontId="31" fillId="0" borderId="0" xfId="2" applyFont="1" applyAlignment="1">
      <alignment horizontal="center"/>
    </xf>
    <xf numFmtId="3" fontId="31" fillId="0" borderId="0" xfId="2" applyNumberFormat="1" applyFont="1" applyAlignment="1">
      <alignment horizontal="center"/>
    </xf>
    <xf numFmtId="4" fontId="23" fillId="0" borderId="0" xfId="2" applyNumberFormat="1" applyFont="1" applyAlignment="1">
      <alignment horizontal="right"/>
    </xf>
    <xf numFmtId="0" fontId="1" fillId="0" borderId="0" xfId="2" applyAlignment="1">
      <alignment horizontal="left"/>
    </xf>
    <xf numFmtId="167" fontId="1" fillId="0" borderId="37" xfId="2" applyNumberFormat="1" applyBorder="1" applyAlignment="1">
      <alignment horizontal="center"/>
    </xf>
    <xf numFmtId="168" fontId="1" fillId="0" borderId="37" xfId="2" applyNumberFormat="1" applyBorder="1" applyAlignment="1">
      <alignment horizontal="center"/>
    </xf>
    <xf numFmtId="164" fontId="1" fillId="0" borderId="37" xfId="2" applyNumberFormat="1" applyFill="1" applyBorder="1" applyAlignment="1">
      <alignment horizontal="center"/>
    </xf>
    <xf numFmtId="4" fontId="32" fillId="0" borderId="46" xfId="2" applyNumberFormat="1" applyFont="1" applyBorder="1"/>
    <xf numFmtId="0" fontId="31" fillId="0" borderId="0" xfId="2" applyFont="1"/>
    <xf numFmtId="4" fontId="23" fillId="0" borderId="0" xfId="2" applyNumberFormat="1" applyFont="1"/>
    <xf numFmtId="2" fontId="1" fillId="0" borderId="37" xfId="2" applyNumberFormat="1" applyBorder="1" applyAlignment="1">
      <alignment horizontal="center"/>
    </xf>
    <xf numFmtId="0" fontId="32" fillId="8" borderId="0" xfId="2" applyFont="1" applyFill="1" applyAlignment="1">
      <alignment wrapText="1"/>
    </xf>
    <xf numFmtId="4" fontId="32" fillId="8" borderId="0" xfId="2" applyNumberFormat="1" applyFont="1" applyFill="1" applyAlignment="1">
      <alignment horizontal="center"/>
    </xf>
    <xf numFmtId="0" fontId="29" fillId="0" borderId="37" xfId="2" applyFont="1" applyBorder="1"/>
    <xf numFmtId="0" fontId="29" fillId="0" borderId="37" xfId="2" applyFont="1" applyBorder="1" applyAlignment="1">
      <alignment horizontal="center"/>
    </xf>
    <xf numFmtId="0" fontId="1" fillId="0" borderId="37" xfId="2" applyBorder="1"/>
    <xf numFmtId="3" fontId="1" fillId="0" borderId="37" xfId="2" applyNumberFormat="1" applyBorder="1" applyAlignment="1">
      <alignment horizontal="right"/>
    </xf>
    <xf numFmtId="3" fontId="1" fillId="0" borderId="0" xfId="2" applyNumberFormat="1"/>
    <xf numFmtId="3" fontId="1" fillId="0" borderId="0" xfId="2" applyNumberFormat="1" applyAlignment="1">
      <alignment horizontal="right"/>
    </xf>
    <xf numFmtId="0" fontId="28" fillId="0" borderId="0" xfId="2" applyFont="1" applyAlignment="1">
      <alignment horizontal="right"/>
    </xf>
    <xf numFmtId="0" fontId="26" fillId="6" borderId="0" xfId="2" applyFont="1" applyFill="1" applyAlignment="1">
      <alignment horizontal="right"/>
    </xf>
    <xf numFmtId="0" fontId="27" fillId="0" borderId="0" xfId="2" applyFont="1" applyAlignment="1">
      <alignment horizontal="right"/>
    </xf>
    <xf numFmtId="0" fontId="4" fillId="2" borderId="0" xfId="0" applyFont="1" applyFill="1" applyAlignment="1">
      <alignment horizontal="left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9" fontId="7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9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0" fontId="9" fillId="4" borderId="0" xfId="0" applyFont="1" applyFill="1" applyAlignment="1" applyProtection="1">
      <alignment horizontal="left" vertical="center"/>
      <protection locked="0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9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2" fillId="0" borderId="16" xfId="0" applyNumberFormat="1" applyFont="1" applyBorder="1" applyAlignment="1">
      <alignment horizontal="right" vertical="center" indent="1"/>
    </xf>
    <xf numFmtId="4" fontId="13" fillId="3" borderId="7" xfId="0" applyNumberFormat="1" applyFont="1" applyFill="1" applyBorder="1" applyAlignment="1">
      <alignment horizontal="right" vertical="center"/>
    </xf>
    <xf numFmtId="2" fontId="13" fillId="3" borderId="7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9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8" fillId="0" borderId="31" xfId="0" applyNumberFormat="1" applyFont="1" applyBorder="1" applyAlignment="1">
      <alignment vertical="center" wrapText="1"/>
    </xf>
    <xf numFmtId="49" fontId="8" fillId="0" borderId="32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7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18" xfId="0" applyBorder="1" applyAlignment="1">
      <alignment vertical="top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57150</xdr:colOff>
      <xdr:row>19</xdr:row>
      <xdr:rowOff>2286000</xdr:rowOff>
    </xdr:from>
    <xdr:to>
      <xdr:col>19</xdr:col>
      <xdr:colOff>923925</xdr:colOff>
      <xdr:row>19</xdr:row>
      <xdr:rowOff>3028950</xdr:rowOff>
    </xdr:to>
    <xdr:pic>
      <xdr:nvPicPr>
        <xdr:cNvPr id="2" name="Picture 4" descr="j02054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11268075"/>
          <a:ext cx="866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T41"/>
  <sheetViews>
    <sheetView tabSelected="1" view="pageBreakPreview" zoomScale="50" zoomScaleNormal="100" zoomScaleSheetLayoutView="50" workbookViewId="0">
      <selection activeCell="AB18" sqref="AB18"/>
    </sheetView>
  </sheetViews>
  <sheetFormatPr defaultRowHeight="15" x14ac:dyDescent="0.25"/>
  <cols>
    <col min="1" max="19" width="9.140625" style="195"/>
    <col min="20" max="20" width="15.140625" style="195" customWidth="1"/>
    <col min="21" max="16384" width="9.140625" style="195"/>
  </cols>
  <sheetData>
    <row r="1" spans="1:20" ht="12.75" customHeight="1" x14ac:dyDescent="0.25"/>
    <row r="2" spans="1:20" ht="12.75" customHeight="1" x14ac:dyDescent="0.25"/>
    <row r="3" spans="1:20" ht="12.75" customHeight="1" x14ac:dyDescent="0.25"/>
    <row r="4" spans="1:20" ht="12.75" customHeight="1" x14ac:dyDescent="0.25"/>
    <row r="5" spans="1:20" ht="12.75" customHeight="1" x14ac:dyDescent="0.25"/>
    <row r="6" spans="1:20" ht="12.75" customHeight="1" x14ac:dyDescent="0.25"/>
    <row r="7" spans="1:20" ht="12.75" customHeight="1" x14ac:dyDescent="0.25"/>
    <row r="8" spans="1:20" ht="12.75" customHeight="1" x14ac:dyDescent="0.25"/>
    <row r="9" spans="1:20" ht="12.75" customHeight="1" x14ac:dyDescent="0.25"/>
    <row r="10" spans="1:20" ht="12.75" customHeight="1" x14ac:dyDescent="0.25"/>
    <row r="11" spans="1:20" ht="409.5" customHeight="1" x14ac:dyDescent="0.25"/>
    <row r="12" spans="1:20" ht="27" customHeight="1" x14ac:dyDescent="0.25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</row>
    <row r="13" spans="1:20" ht="41.25" customHeight="1" x14ac:dyDescent="0.5">
      <c r="A13" s="252" t="s">
        <v>582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</row>
    <row r="14" spans="1:20" ht="27" customHeight="1" x14ac:dyDescent="0.25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</row>
    <row r="16" spans="1:20" x14ac:dyDescent="0.25">
      <c r="A16" s="253" t="s">
        <v>583</v>
      </c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</row>
    <row r="20" spans="1:20" ht="243" customHeight="1" x14ac:dyDescent="0.25"/>
    <row r="21" spans="1:20" ht="15.75" x14ac:dyDescent="0.25">
      <c r="A21" s="251" t="s">
        <v>584</v>
      </c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</row>
    <row r="22" spans="1:20" ht="15.75" x14ac:dyDescent="0.25">
      <c r="A22" s="251" t="s">
        <v>51</v>
      </c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</row>
    <row r="23" spans="1:20" ht="15.75" x14ac:dyDescent="0.25">
      <c r="A23" s="251" t="s">
        <v>585</v>
      </c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</row>
    <row r="24" spans="1:20" ht="15.75" x14ac:dyDescent="0.25">
      <c r="A24" s="251" t="s">
        <v>586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</row>
    <row r="25" spans="1:20" ht="12.75" customHeight="1" x14ac:dyDescent="0.25"/>
    <row r="26" spans="1:20" ht="12.75" customHeight="1" x14ac:dyDescent="0.25"/>
    <row r="27" spans="1:20" ht="15.75" x14ac:dyDescent="0.25">
      <c r="A27" s="251" t="s">
        <v>587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</row>
    <row r="28" spans="1:20" ht="12.75" customHeight="1" x14ac:dyDescent="0.25">
      <c r="T28" s="197" t="s">
        <v>588</v>
      </c>
    </row>
    <row r="29" spans="1:20" ht="15.75" x14ac:dyDescent="0.25">
      <c r="A29" s="251" t="s">
        <v>589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</row>
    <row r="30" spans="1:20" ht="12.75" customHeight="1" x14ac:dyDescent="0.25"/>
    <row r="31" spans="1:20" ht="15.75" x14ac:dyDescent="0.25">
      <c r="A31" s="251" t="s">
        <v>590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</row>
    <row r="32" spans="1:20" ht="12.75" customHeight="1" x14ac:dyDescent="0.25"/>
    <row r="33" spans="1:20" ht="15.75" x14ac:dyDescent="0.25">
      <c r="A33" s="251" t="s">
        <v>595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</row>
    <row r="34" spans="1:20" ht="12.75" customHeight="1" x14ac:dyDescent="0.25"/>
    <row r="35" spans="1:20" ht="15.75" x14ac:dyDescent="0.25">
      <c r="A35" s="251" t="s">
        <v>591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</row>
    <row r="36" spans="1:20" ht="12.75" customHeight="1" x14ac:dyDescent="0.25"/>
    <row r="37" spans="1:20" ht="15.75" x14ac:dyDescent="0.25">
      <c r="A37" s="251" t="s">
        <v>592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</row>
    <row r="38" spans="1:20" ht="12.75" customHeight="1" x14ac:dyDescent="0.25"/>
    <row r="39" spans="1:20" ht="15.75" x14ac:dyDescent="0.25">
      <c r="A39" s="251" t="s">
        <v>593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</row>
    <row r="40" spans="1:20" ht="12.75" customHeight="1" x14ac:dyDescent="0.25"/>
    <row r="41" spans="1:20" ht="15.75" x14ac:dyDescent="0.25">
      <c r="A41" s="251" t="s">
        <v>594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</row>
  </sheetData>
  <mergeCells count="14">
    <mergeCell ref="A24:T24"/>
    <mergeCell ref="A13:T13"/>
    <mergeCell ref="A16:T16"/>
    <mergeCell ref="A21:T21"/>
    <mergeCell ref="A22:T22"/>
    <mergeCell ref="A23:T23"/>
    <mergeCell ref="A39:T39"/>
    <mergeCell ref="A41:T41"/>
    <mergeCell ref="A27:T27"/>
    <mergeCell ref="A29:T29"/>
    <mergeCell ref="A31:T31"/>
    <mergeCell ref="A33:T33"/>
    <mergeCell ref="A35:T35"/>
    <mergeCell ref="A37:T37"/>
  </mergeCells>
  <pageMargins left="0.25" right="0.25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54" t="s">
        <v>39</v>
      </c>
      <c r="B2" s="254"/>
      <c r="C2" s="254"/>
      <c r="D2" s="254"/>
      <c r="E2" s="254"/>
      <c r="F2" s="254"/>
      <c r="G2" s="254"/>
    </row>
  </sheetData>
  <sheetProtection algorithmName="SHA-512" hashValue="V/ChdjpRx4kboR+BESm9AtaC9TndyMfs/2PADobJqSVDsqaKgafEtvJPn6t8vc6K6K0UvXyxgQ+swo+ahRcjNA==" saltValue="h3L0CSaEDRv2BkSbL0WUj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6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255" t="s">
        <v>41</v>
      </c>
      <c r="C1" s="256"/>
      <c r="D1" s="256"/>
      <c r="E1" s="256"/>
      <c r="F1" s="256"/>
      <c r="G1" s="256"/>
      <c r="H1" s="256"/>
      <c r="I1" s="256"/>
      <c r="J1" s="257"/>
    </row>
    <row r="2" spans="1:15" ht="36" customHeight="1" x14ac:dyDescent="0.2">
      <c r="A2" s="2"/>
      <c r="B2" s="72" t="s">
        <v>22</v>
      </c>
      <c r="C2" s="73"/>
      <c r="D2" s="74" t="s">
        <v>43</v>
      </c>
      <c r="E2" s="264" t="s">
        <v>44</v>
      </c>
      <c r="F2" s="265"/>
      <c r="G2" s="265"/>
      <c r="H2" s="265"/>
      <c r="I2" s="265"/>
      <c r="J2" s="266"/>
      <c r="O2" s="1"/>
    </row>
    <row r="3" spans="1:15" ht="27" hidden="1" customHeight="1" x14ac:dyDescent="0.2">
      <c r="A3" s="2"/>
      <c r="B3" s="75"/>
      <c r="C3" s="73"/>
      <c r="D3" s="76"/>
      <c r="E3" s="267"/>
      <c r="F3" s="268"/>
      <c r="G3" s="268"/>
      <c r="H3" s="268"/>
      <c r="I3" s="268"/>
      <c r="J3" s="269"/>
    </row>
    <row r="4" spans="1:15" ht="23.25" customHeight="1" x14ac:dyDescent="0.2">
      <c r="A4" s="2"/>
      <c r="B4" s="77"/>
      <c r="C4" s="78"/>
      <c r="D4" s="79"/>
      <c r="E4" s="277"/>
      <c r="F4" s="277"/>
      <c r="G4" s="277"/>
      <c r="H4" s="277"/>
      <c r="I4" s="277"/>
      <c r="J4" s="278"/>
    </row>
    <row r="5" spans="1:15" ht="24" customHeight="1" x14ac:dyDescent="0.2">
      <c r="A5" s="2"/>
      <c r="B5" s="30" t="s">
        <v>42</v>
      </c>
      <c r="D5" s="281" t="s">
        <v>45</v>
      </c>
      <c r="E5" s="282"/>
      <c r="F5" s="282"/>
      <c r="G5" s="282"/>
      <c r="H5" s="18" t="s">
        <v>40</v>
      </c>
      <c r="I5" s="81" t="s">
        <v>49</v>
      </c>
      <c r="J5" s="8"/>
    </row>
    <row r="6" spans="1:15" ht="15.75" customHeight="1" x14ac:dyDescent="0.2">
      <c r="A6" s="2"/>
      <c r="B6" s="27"/>
      <c r="C6" s="52"/>
      <c r="D6" s="283" t="s">
        <v>46</v>
      </c>
      <c r="E6" s="284"/>
      <c r="F6" s="284"/>
      <c r="G6" s="284"/>
      <c r="H6" s="18" t="s">
        <v>34</v>
      </c>
      <c r="I6" s="81" t="s">
        <v>50</v>
      </c>
      <c r="J6" s="8"/>
    </row>
    <row r="7" spans="1:15" ht="15.75" customHeight="1" x14ac:dyDescent="0.2">
      <c r="A7" s="2"/>
      <c r="B7" s="28"/>
      <c r="C7" s="53"/>
      <c r="D7" s="80" t="s">
        <v>48</v>
      </c>
      <c r="E7" s="285" t="s">
        <v>47</v>
      </c>
      <c r="F7" s="286"/>
      <c r="G7" s="286"/>
      <c r="H7" s="23"/>
      <c r="I7" s="22"/>
      <c r="J7" s="33"/>
    </row>
    <row r="8" spans="1:15" ht="24" hidden="1" customHeight="1" x14ac:dyDescent="0.2">
      <c r="A8" s="2"/>
      <c r="B8" s="30" t="s">
        <v>20</v>
      </c>
      <c r="D8" s="82" t="s">
        <v>51</v>
      </c>
      <c r="H8" s="18" t="s">
        <v>40</v>
      </c>
      <c r="I8" s="81" t="s">
        <v>55</v>
      </c>
      <c r="J8" s="8"/>
    </row>
    <row r="9" spans="1:15" ht="15.75" hidden="1" customHeight="1" x14ac:dyDescent="0.2">
      <c r="A9" s="2"/>
      <c r="B9" s="2"/>
      <c r="D9" s="82" t="s">
        <v>52</v>
      </c>
      <c r="H9" s="18" t="s">
        <v>34</v>
      </c>
      <c r="I9" s="81" t="s">
        <v>56</v>
      </c>
      <c r="J9" s="8"/>
    </row>
    <row r="10" spans="1:15" ht="15.75" hidden="1" customHeight="1" x14ac:dyDescent="0.2">
      <c r="A10" s="2"/>
      <c r="B10" s="34"/>
      <c r="C10" s="53"/>
      <c r="D10" s="80" t="s">
        <v>54</v>
      </c>
      <c r="E10" s="83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71"/>
      <c r="E11" s="271"/>
      <c r="F11" s="271"/>
      <c r="G11" s="271"/>
      <c r="H11" s="18" t="s">
        <v>40</v>
      </c>
      <c r="I11" s="85"/>
      <c r="J11" s="8"/>
    </row>
    <row r="12" spans="1:15" ht="15.75" customHeight="1" x14ac:dyDescent="0.2">
      <c r="A12" s="2"/>
      <c r="B12" s="27"/>
      <c r="C12" s="52"/>
      <c r="D12" s="276"/>
      <c r="E12" s="276"/>
      <c r="F12" s="276"/>
      <c r="G12" s="276"/>
      <c r="H12" s="18" t="s">
        <v>34</v>
      </c>
      <c r="I12" s="85"/>
      <c r="J12" s="8"/>
    </row>
    <row r="13" spans="1:15" ht="15.75" customHeight="1" x14ac:dyDescent="0.2">
      <c r="A13" s="2"/>
      <c r="B13" s="28"/>
      <c r="C13" s="53"/>
      <c r="D13" s="84"/>
      <c r="E13" s="279"/>
      <c r="F13" s="280"/>
      <c r="G13" s="280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270"/>
      <c r="F15" s="270"/>
      <c r="G15" s="272"/>
      <c r="H15" s="272"/>
      <c r="I15" s="272" t="s">
        <v>29</v>
      </c>
      <c r="J15" s="273"/>
    </row>
    <row r="16" spans="1:15" ht="23.25" customHeight="1" x14ac:dyDescent="0.2">
      <c r="A16" s="138" t="s">
        <v>24</v>
      </c>
      <c r="B16" s="37" t="s">
        <v>24</v>
      </c>
      <c r="C16" s="58"/>
      <c r="D16" s="59"/>
      <c r="E16" s="261"/>
      <c r="F16" s="262"/>
      <c r="G16" s="261"/>
      <c r="H16" s="262"/>
      <c r="I16" s="261">
        <f>SUMIF(F57:F72,A16,I57:I72)+SUMIF(F57:F72,"PSU",I57:I72)</f>
        <v>0</v>
      </c>
      <c r="J16" s="263"/>
    </row>
    <row r="17" spans="1:10" ht="23.25" customHeight="1" x14ac:dyDescent="0.2">
      <c r="A17" s="138" t="s">
        <v>25</v>
      </c>
      <c r="B17" s="37" t="s">
        <v>25</v>
      </c>
      <c r="C17" s="58"/>
      <c r="D17" s="59"/>
      <c r="E17" s="261"/>
      <c r="F17" s="262"/>
      <c r="G17" s="261"/>
      <c r="H17" s="262"/>
      <c r="I17" s="261">
        <f>SUMIF(F57:F72,A17,I57:I72)</f>
        <v>0</v>
      </c>
      <c r="J17" s="263"/>
    </row>
    <row r="18" spans="1:10" ht="23.25" customHeight="1" x14ac:dyDescent="0.2">
      <c r="A18" s="138" t="s">
        <v>26</v>
      </c>
      <c r="B18" s="37" t="s">
        <v>26</v>
      </c>
      <c r="C18" s="58"/>
      <c r="D18" s="59"/>
      <c r="E18" s="261"/>
      <c r="F18" s="262"/>
      <c r="G18" s="261"/>
      <c r="H18" s="262"/>
      <c r="I18" s="261">
        <f>SUMIF(F57:F72,A18,I57:I72)</f>
        <v>0</v>
      </c>
      <c r="J18" s="263"/>
    </row>
    <row r="19" spans="1:10" ht="23.25" customHeight="1" x14ac:dyDescent="0.2">
      <c r="A19" s="138" t="s">
        <v>108</v>
      </c>
      <c r="B19" s="37" t="s">
        <v>27</v>
      </c>
      <c r="C19" s="58"/>
      <c r="D19" s="59"/>
      <c r="E19" s="261"/>
      <c r="F19" s="262"/>
      <c r="G19" s="261"/>
      <c r="H19" s="262"/>
      <c r="I19" s="261">
        <f>SUMIF(F57:F72,A19,I57:I72)</f>
        <v>0</v>
      </c>
      <c r="J19" s="263"/>
    </row>
    <row r="20" spans="1:10" ht="23.25" customHeight="1" x14ac:dyDescent="0.2">
      <c r="A20" s="138" t="s">
        <v>109</v>
      </c>
      <c r="B20" s="37" t="s">
        <v>28</v>
      </c>
      <c r="C20" s="58"/>
      <c r="D20" s="59"/>
      <c r="E20" s="261"/>
      <c r="F20" s="262"/>
      <c r="G20" s="261"/>
      <c r="H20" s="262"/>
      <c r="I20" s="261">
        <f>SUMIF(F57:F72,A20,I57:I72)</f>
        <v>0</v>
      </c>
      <c r="J20" s="263"/>
    </row>
    <row r="21" spans="1:10" ht="23.25" customHeight="1" x14ac:dyDescent="0.2">
      <c r="A21" s="2"/>
      <c r="B21" s="47" t="s">
        <v>29</v>
      </c>
      <c r="C21" s="60"/>
      <c r="D21" s="61"/>
      <c r="E21" s="274"/>
      <c r="F21" s="275"/>
      <c r="G21" s="274"/>
      <c r="H21" s="275"/>
      <c r="I21" s="274">
        <f>SUM(I16:J20)</f>
        <v>0</v>
      </c>
      <c r="J21" s="292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290">
        <f>ZakladDPHSniVypocet</f>
        <v>0</v>
      </c>
      <c r="H23" s="291"/>
      <c r="I23" s="291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288">
        <f>A23</f>
        <v>0</v>
      </c>
      <c r="H24" s="289"/>
      <c r="I24" s="289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290">
        <f>ZakladDPHZaklVypocet</f>
        <v>0</v>
      </c>
      <c r="H25" s="291"/>
      <c r="I25" s="291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258">
        <f>A25</f>
        <v>0</v>
      </c>
      <c r="H26" s="259"/>
      <c r="I26" s="259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260">
        <f>CenaCelkem-(ZakladDPHSni+DPHSni+ZakladDPHZakl+DPHZakl)</f>
        <v>0</v>
      </c>
      <c r="H27" s="260"/>
      <c r="I27" s="260"/>
      <c r="J27" s="40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94">
        <f>ZakladDPHSniVypocet+ZakladDPHZaklVypocet</f>
        <v>0</v>
      </c>
      <c r="H28" s="294"/>
      <c r="I28" s="294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93">
        <f>A27</f>
        <v>0</v>
      </c>
      <c r="H29" s="293"/>
      <c r="I29" s="293"/>
      <c r="J29" s="118" t="s">
        <v>68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95"/>
      <c r="E34" s="296"/>
      <c r="G34" s="297"/>
      <c r="H34" s="298"/>
      <c r="I34" s="298"/>
      <c r="J34" s="24"/>
    </row>
    <row r="35" spans="1:10" ht="12.75" customHeight="1" x14ac:dyDescent="0.2">
      <c r="A35" s="2"/>
      <c r="B35" s="2"/>
      <c r="D35" s="287" t="s">
        <v>2</v>
      </c>
      <c r="E35" s="287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57</v>
      </c>
      <c r="C39" s="299"/>
      <c r="D39" s="299"/>
      <c r="E39" s="299"/>
      <c r="F39" s="98">
        <f>'01 2211.01.A1 Pol'!AE233+'01 2211.01.B1 Pol'!AE363+'01 2211.01.C1 Pol'!AE43</f>
        <v>0</v>
      </c>
      <c r="G39" s="99">
        <f>'01 2211.01.A1 Pol'!AF233+'01 2211.01.B1 Pol'!AF363+'01 2211.01.C1 Pol'!AF43</f>
        <v>0</v>
      </c>
      <c r="H39" s="100">
        <f t="shared" ref="H39:H44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/>
      <c r="C40" s="300" t="s">
        <v>58</v>
      </c>
      <c r="D40" s="300"/>
      <c r="E40" s="300"/>
      <c r="F40" s="103"/>
      <c r="G40" s="104"/>
      <c r="H40" s="104">
        <f t="shared" si="1"/>
        <v>0</v>
      </c>
      <c r="I40" s="104"/>
      <c r="J40" s="105"/>
    </row>
    <row r="41" spans="1:10" ht="25.5" customHeight="1" x14ac:dyDescent="0.2">
      <c r="A41" s="87">
        <v>2</v>
      </c>
      <c r="B41" s="102" t="s">
        <v>59</v>
      </c>
      <c r="C41" s="300" t="s">
        <v>60</v>
      </c>
      <c r="D41" s="300"/>
      <c r="E41" s="300"/>
      <c r="F41" s="103">
        <f>'01 2211.01.A1 Pol'!AE233+'01 2211.01.B1 Pol'!AE363+'01 2211.01.C1 Pol'!AE43</f>
        <v>0</v>
      </c>
      <c r="G41" s="104">
        <f>'01 2211.01.A1 Pol'!AF233+'01 2211.01.B1 Pol'!AF363+'01 2211.01.C1 Pol'!AF43</f>
        <v>0</v>
      </c>
      <c r="H41" s="104">
        <f t="shared" si="1"/>
        <v>0</v>
      </c>
      <c r="I41" s="104">
        <f>F41+G41+H41</f>
        <v>0</v>
      </c>
      <c r="J41" s="105" t="str">
        <f>IF(CenaCelkemVypocet=0,"",I41/CenaCelkemVypocet*100)</f>
        <v/>
      </c>
    </row>
    <row r="42" spans="1:10" ht="25.5" customHeight="1" x14ac:dyDescent="0.2">
      <c r="A42" s="87">
        <v>3</v>
      </c>
      <c r="B42" s="106" t="s">
        <v>61</v>
      </c>
      <c r="C42" s="299" t="s">
        <v>62</v>
      </c>
      <c r="D42" s="299"/>
      <c r="E42" s="299"/>
      <c r="F42" s="107">
        <f>'01 2211.01.A1 Pol'!AE233</f>
        <v>0</v>
      </c>
      <c r="G42" s="100">
        <f>'01 2211.01.A1 Pol'!AF233</f>
        <v>0</v>
      </c>
      <c r="H42" s="100">
        <f t="shared" si="1"/>
        <v>0</v>
      </c>
      <c r="I42" s="100">
        <f>F42+G42+H42</f>
        <v>0</v>
      </c>
      <c r="J42" s="101" t="str">
        <f>IF(CenaCelkemVypocet=0,"",I42/CenaCelkemVypocet*100)</f>
        <v/>
      </c>
    </row>
    <row r="43" spans="1:10" ht="25.5" customHeight="1" x14ac:dyDescent="0.2">
      <c r="A43" s="87">
        <v>3</v>
      </c>
      <c r="B43" s="106" t="s">
        <v>63</v>
      </c>
      <c r="C43" s="299" t="s">
        <v>64</v>
      </c>
      <c r="D43" s="299"/>
      <c r="E43" s="299"/>
      <c r="F43" s="107">
        <f>'01 2211.01.B1 Pol'!AE363</f>
        <v>0</v>
      </c>
      <c r="G43" s="100">
        <f>'01 2211.01.B1 Pol'!AF363</f>
        <v>0</v>
      </c>
      <c r="H43" s="100">
        <f t="shared" si="1"/>
        <v>0</v>
      </c>
      <c r="I43" s="100">
        <f>F43+G43+H43</f>
        <v>0</v>
      </c>
      <c r="J43" s="101" t="str">
        <f>IF(CenaCelkemVypocet=0,"",I43/CenaCelkemVypocet*100)</f>
        <v/>
      </c>
    </row>
    <row r="44" spans="1:10" ht="25.5" customHeight="1" x14ac:dyDescent="0.2">
      <c r="A44" s="87">
        <v>3</v>
      </c>
      <c r="B44" s="106" t="s">
        <v>65</v>
      </c>
      <c r="C44" s="299" t="s">
        <v>66</v>
      </c>
      <c r="D44" s="299"/>
      <c r="E44" s="299"/>
      <c r="F44" s="107">
        <f>'01 2211.01.C1 Pol'!AE43</f>
        <v>0</v>
      </c>
      <c r="G44" s="100">
        <f>'01 2211.01.C1 Pol'!AF43</f>
        <v>0</v>
      </c>
      <c r="H44" s="100">
        <f t="shared" si="1"/>
        <v>0</v>
      </c>
      <c r="I44" s="100">
        <f>F44+G44+H44</f>
        <v>0</v>
      </c>
      <c r="J44" s="101" t="str">
        <f>IF(CenaCelkemVypocet=0,"",I44/CenaCelkemVypocet*100)</f>
        <v/>
      </c>
    </row>
    <row r="45" spans="1:10" ht="25.5" customHeight="1" x14ac:dyDescent="0.2">
      <c r="A45" s="87"/>
      <c r="B45" s="301" t="s">
        <v>67</v>
      </c>
      <c r="C45" s="302"/>
      <c r="D45" s="302"/>
      <c r="E45" s="303"/>
      <c r="F45" s="108">
        <f>SUMIF(A39:A44,"=1",F39:F44)</f>
        <v>0</v>
      </c>
      <c r="G45" s="109">
        <f>SUMIF(A39:A44,"=1",G39:G44)</f>
        <v>0</v>
      </c>
      <c r="H45" s="109">
        <f>SUMIF(A39:A44,"=1",H39:H44)</f>
        <v>0</v>
      </c>
      <c r="I45" s="109">
        <f>SUMIF(A39:A44,"=1",I39:I44)</f>
        <v>0</v>
      </c>
      <c r="J45" s="110">
        <f>SUMIF(A39:A44,"=1",J39:J44)</f>
        <v>0</v>
      </c>
    </row>
    <row r="47" spans="1:10" x14ac:dyDescent="0.2">
      <c r="A47" t="s">
        <v>69</v>
      </c>
      <c r="B47" t="s">
        <v>70</v>
      </c>
    </row>
    <row r="48" spans="1:10" x14ac:dyDescent="0.2">
      <c r="A48" t="s">
        <v>71</v>
      </c>
      <c r="B48" t="s">
        <v>72</v>
      </c>
    </row>
    <row r="49" spans="1:10" x14ac:dyDescent="0.2">
      <c r="A49" t="s">
        <v>73</v>
      </c>
      <c r="B49" t="s">
        <v>74</v>
      </c>
    </row>
    <row r="50" spans="1:10" x14ac:dyDescent="0.2">
      <c r="A50" t="s">
        <v>73</v>
      </c>
      <c r="B50" t="s">
        <v>75</v>
      </c>
    </row>
    <row r="51" spans="1:10" x14ac:dyDescent="0.2">
      <c r="A51" t="s">
        <v>73</v>
      </c>
      <c r="B51" t="s">
        <v>76</v>
      </c>
    </row>
    <row r="54" spans="1:10" ht="15.75" x14ac:dyDescent="0.25">
      <c r="B54" s="119" t="s">
        <v>77</v>
      </c>
    </row>
    <row r="56" spans="1:10" ht="25.5" customHeight="1" x14ac:dyDescent="0.2">
      <c r="A56" s="121"/>
      <c r="B56" s="124" t="s">
        <v>17</v>
      </c>
      <c r="C56" s="124" t="s">
        <v>5</v>
      </c>
      <c r="D56" s="125"/>
      <c r="E56" s="125"/>
      <c r="F56" s="126" t="s">
        <v>78</v>
      </c>
      <c r="G56" s="126"/>
      <c r="H56" s="126"/>
      <c r="I56" s="126" t="s">
        <v>29</v>
      </c>
      <c r="J56" s="126" t="s">
        <v>0</v>
      </c>
    </row>
    <row r="57" spans="1:10" ht="36.75" customHeight="1" x14ac:dyDescent="0.2">
      <c r="A57" s="122"/>
      <c r="B57" s="127" t="s">
        <v>79</v>
      </c>
      <c r="C57" s="304" t="s">
        <v>80</v>
      </c>
      <c r="D57" s="305"/>
      <c r="E57" s="305"/>
      <c r="F57" s="134" t="s">
        <v>24</v>
      </c>
      <c r="G57" s="135"/>
      <c r="H57" s="135"/>
      <c r="I57" s="135">
        <f>'01 2211.01.A1 Pol'!G8+'01 2211.01.B1 Pol'!G8</f>
        <v>0</v>
      </c>
      <c r="J57" s="131" t="str">
        <f>IF(I73=0,"",I57/I73*100)</f>
        <v/>
      </c>
    </row>
    <row r="58" spans="1:10" ht="36.75" customHeight="1" x14ac:dyDescent="0.2">
      <c r="A58" s="122"/>
      <c r="B58" s="127" t="s">
        <v>81</v>
      </c>
      <c r="C58" s="304" t="s">
        <v>82</v>
      </c>
      <c r="D58" s="305"/>
      <c r="E58" s="305"/>
      <c r="F58" s="134" t="s">
        <v>24</v>
      </c>
      <c r="G58" s="135"/>
      <c r="H58" s="135"/>
      <c r="I58" s="135">
        <f>'01 2211.01.B1 Pol'!G159</f>
        <v>0</v>
      </c>
      <c r="J58" s="131" t="str">
        <f>IF(I73=0,"",I58/I73*100)</f>
        <v/>
      </c>
    </row>
    <row r="59" spans="1:10" ht="36.75" customHeight="1" x14ac:dyDescent="0.2">
      <c r="A59" s="122"/>
      <c r="B59" s="127" t="s">
        <v>83</v>
      </c>
      <c r="C59" s="304" t="s">
        <v>84</v>
      </c>
      <c r="D59" s="305"/>
      <c r="E59" s="305"/>
      <c r="F59" s="134" t="s">
        <v>24</v>
      </c>
      <c r="G59" s="135"/>
      <c r="H59" s="135"/>
      <c r="I59" s="135">
        <f>'01 2211.01.B1 Pol'!G162</f>
        <v>0</v>
      </c>
      <c r="J59" s="131" t="str">
        <f>IF(I73=0,"",I59/I73*100)</f>
        <v/>
      </c>
    </row>
    <row r="60" spans="1:10" ht="36.75" customHeight="1" x14ac:dyDescent="0.2">
      <c r="A60" s="122"/>
      <c r="B60" s="127" t="s">
        <v>85</v>
      </c>
      <c r="C60" s="304" t="s">
        <v>86</v>
      </c>
      <c r="D60" s="305"/>
      <c r="E60" s="305"/>
      <c r="F60" s="134" t="s">
        <v>24</v>
      </c>
      <c r="G60" s="135"/>
      <c r="H60" s="135"/>
      <c r="I60" s="135">
        <f>'01 2211.01.B1 Pol'!G168</f>
        <v>0</v>
      </c>
      <c r="J60" s="131" t="str">
        <f>IF(I73=0,"",I60/I73*100)</f>
        <v/>
      </c>
    </row>
    <row r="61" spans="1:10" ht="36.75" customHeight="1" x14ac:dyDescent="0.2">
      <c r="A61" s="122"/>
      <c r="B61" s="127" t="s">
        <v>87</v>
      </c>
      <c r="C61" s="304" t="s">
        <v>88</v>
      </c>
      <c r="D61" s="305"/>
      <c r="E61" s="305"/>
      <c r="F61" s="134" t="s">
        <v>24</v>
      </c>
      <c r="G61" s="135"/>
      <c r="H61" s="135"/>
      <c r="I61" s="135">
        <f>'01 2211.01.B1 Pol'!G175</f>
        <v>0</v>
      </c>
      <c r="J61" s="131" t="str">
        <f>IF(I73=0,"",I61/I73*100)</f>
        <v/>
      </c>
    </row>
    <row r="62" spans="1:10" ht="36.75" customHeight="1" x14ac:dyDescent="0.2">
      <c r="A62" s="122"/>
      <c r="B62" s="127" t="s">
        <v>89</v>
      </c>
      <c r="C62" s="304" t="s">
        <v>90</v>
      </c>
      <c r="D62" s="305"/>
      <c r="E62" s="305"/>
      <c r="F62" s="134" t="s">
        <v>24</v>
      </c>
      <c r="G62" s="135"/>
      <c r="H62" s="135"/>
      <c r="I62" s="135">
        <f>'01 2211.01.B1 Pol'!G197</f>
        <v>0</v>
      </c>
      <c r="J62" s="131" t="str">
        <f>IF(I73=0,"",I62/I73*100)</f>
        <v/>
      </c>
    </row>
    <row r="63" spans="1:10" ht="36.75" customHeight="1" x14ac:dyDescent="0.2">
      <c r="A63" s="122"/>
      <c r="B63" s="127" t="s">
        <v>91</v>
      </c>
      <c r="C63" s="304" t="s">
        <v>92</v>
      </c>
      <c r="D63" s="305"/>
      <c r="E63" s="305"/>
      <c r="F63" s="134" t="s">
        <v>24</v>
      </c>
      <c r="G63" s="135"/>
      <c r="H63" s="135"/>
      <c r="I63" s="135">
        <f>'01 2211.01.B1 Pol'!G213</f>
        <v>0</v>
      </c>
      <c r="J63" s="131" t="str">
        <f>IF(I73=0,"",I63/I73*100)</f>
        <v/>
      </c>
    </row>
    <row r="64" spans="1:10" ht="36.75" customHeight="1" x14ac:dyDescent="0.2">
      <c r="A64" s="122"/>
      <c r="B64" s="127" t="s">
        <v>93</v>
      </c>
      <c r="C64" s="304" t="s">
        <v>94</v>
      </c>
      <c r="D64" s="305"/>
      <c r="E64" s="305"/>
      <c r="F64" s="134" t="s">
        <v>24</v>
      </c>
      <c r="G64" s="135"/>
      <c r="H64" s="135"/>
      <c r="I64" s="135">
        <f>'01 2211.01.B1 Pol'!G219</f>
        <v>0</v>
      </c>
      <c r="J64" s="131" t="str">
        <f>IF(I73=0,"",I64/I73*100)</f>
        <v/>
      </c>
    </row>
    <row r="65" spans="1:10" ht="36.75" customHeight="1" x14ac:dyDescent="0.2">
      <c r="A65" s="122"/>
      <c r="B65" s="127" t="s">
        <v>95</v>
      </c>
      <c r="C65" s="304" t="s">
        <v>96</v>
      </c>
      <c r="D65" s="305"/>
      <c r="E65" s="305"/>
      <c r="F65" s="134" t="s">
        <v>24</v>
      </c>
      <c r="G65" s="135"/>
      <c r="H65" s="135"/>
      <c r="I65" s="135">
        <f>'01 2211.01.B1 Pol'!G230</f>
        <v>0</v>
      </c>
      <c r="J65" s="131" t="str">
        <f>IF(I73=0,"",I65/I73*100)</f>
        <v/>
      </c>
    </row>
    <row r="66" spans="1:10" ht="36.75" customHeight="1" x14ac:dyDescent="0.2">
      <c r="A66" s="122"/>
      <c r="B66" s="127" t="s">
        <v>97</v>
      </c>
      <c r="C66" s="304" t="s">
        <v>98</v>
      </c>
      <c r="D66" s="305"/>
      <c r="E66" s="305"/>
      <c r="F66" s="134" t="s">
        <v>24</v>
      </c>
      <c r="G66" s="135"/>
      <c r="H66" s="135"/>
      <c r="I66" s="135">
        <f>'01 2211.01.A1 Pol'!G57</f>
        <v>0</v>
      </c>
      <c r="J66" s="131" t="str">
        <f>IF(I73=0,"",I66/I73*100)</f>
        <v/>
      </c>
    </row>
    <row r="67" spans="1:10" ht="36.75" customHeight="1" x14ac:dyDescent="0.2">
      <c r="A67" s="122"/>
      <c r="B67" s="127" t="s">
        <v>99</v>
      </c>
      <c r="C67" s="304" t="s">
        <v>100</v>
      </c>
      <c r="D67" s="305"/>
      <c r="E67" s="305"/>
      <c r="F67" s="134" t="s">
        <v>24</v>
      </c>
      <c r="G67" s="135"/>
      <c r="H67" s="135"/>
      <c r="I67" s="135">
        <f>'01 2211.01.A1 Pol'!G114+'01 2211.01.B1 Pol'!G256</f>
        <v>0</v>
      </c>
      <c r="J67" s="131" t="str">
        <f>IF(I73=0,"",I67/I73*100)</f>
        <v/>
      </c>
    </row>
    <row r="68" spans="1:10" ht="36.75" customHeight="1" x14ac:dyDescent="0.2">
      <c r="A68" s="122"/>
      <c r="B68" s="127" t="s">
        <v>101</v>
      </c>
      <c r="C68" s="304" t="s">
        <v>102</v>
      </c>
      <c r="D68" s="305"/>
      <c r="E68" s="305"/>
      <c r="F68" s="134" t="s">
        <v>26</v>
      </c>
      <c r="G68" s="135"/>
      <c r="H68" s="135"/>
      <c r="I68" s="135">
        <f>'01 2211.01.B1 Pol'!G260</f>
        <v>0</v>
      </c>
      <c r="J68" s="131" t="str">
        <f>IF(I73=0,"",I68/I73*100)</f>
        <v/>
      </c>
    </row>
    <row r="69" spans="1:10" ht="36.75" customHeight="1" x14ac:dyDescent="0.2">
      <c r="A69" s="122"/>
      <c r="B69" s="127" t="s">
        <v>103</v>
      </c>
      <c r="C69" s="304" t="s">
        <v>104</v>
      </c>
      <c r="D69" s="305"/>
      <c r="E69" s="305"/>
      <c r="F69" s="134" t="s">
        <v>26</v>
      </c>
      <c r="G69" s="135"/>
      <c r="H69" s="135"/>
      <c r="I69" s="135">
        <f>'01 2211.01.B1 Pol'!G264</f>
        <v>0</v>
      </c>
      <c r="J69" s="131" t="str">
        <f>IF(I73=0,"",I69/I73*100)</f>
        <v/>
      </c>
    </row>
    <row r="70" spans="1:10" ht="36.75" customHeight="1" x14ac:dyDescent="0.2">
      <c r="A70" s="122"/>
      <c r="B70" s="127" t="s">
        <v>105</v>
      </c>
      <c r="C70" s="304" t="s">
        <v>106</v>
      </c>
      <c r="D70" s="305"/>
      <c r="E70" s="305"/>
      <c r="F70" s="134" t="s">
        <v>107</v>
      </c>
      <c r="G70" s="135"/>
      <c r="H70" s="135"/>
      <c r="I70" s="135">
        <f>'01 2211.01.A1 Pol'!G118+'01 2211.01.B1 Pol'!G271</f>
        <v>0</v>
      </c>
      <c r="J70" s="131" t="str">
        <f>IF(I73=0,"",I70/I73*100)</f>
        <v/>
      </c>
    </row>
    <row r="71" spans="1:10" ht="36.75" customHeight="1" x14ac:dyDescent="0.2">
      <c r="A71" s="122"/>
      <c r="B71" s="127" t="s">
        <v>108</v>
      </c>
      <c r="C71" s="304" t="s">
        <v>27</v>
      </c>
      <c r="D71" s="305"/>
      <c r="E71" s="305"/>
      <c r="F71" s="134" t="s">
        <v>108</v>
      </c>
      <c r="G71" s="135"/>
      <c r="H71" s="135"/>
      <c r="I71" s="135">
        <f>'01 2211.01.C1 Pol'!G8</f>
        <v>0</v>
      </c>
      <c r="J71" s="131" t="str">
        <f>IF(I73=0,"",I71/I73*100)</f>
        <v/>
      </c>
    </row>
    <row r="72" spans="1:10" ht="36.75" customHeight="1" x14ac:dyDescent="0.2">
      <c r="A72" s="122"/>
      <c r="B72" s="127" t="s">
        <v>109</v>
      </c>
      <c r="C72" s="304" t="s">
        <v>28</v>
      </c>
      <c r="D72" s="305"/>
      <c r="E72" s="305"/>
      <c r="F72" s="134" t="s">
        <v>109</v>
      </c>
      <c r="G72" s="135"/>
      <c r="H72" s="135"/>
      <c r="I72" s="135">
        <f>'01 2211.01.C1 Pol'!G26</f>
        <v>0</v>
      </c>
      <c r="J72" s="131" t="str">
        <f>IF(I73=0,"",I72/I73*100)</f>
        <v/>
      </c>
    </row>
    <row r="73" spans="1:10" ht="25.5" customHeight="1" x14ac:dyDescent="0.2">
      <c r="A73" s="123"/>
      <c r="B73" s="128" t="s">
        <v>1</v>
      </c>
      <c r="C73" s="129"/>
      <c r="D73" s="130"/>
      <c r="E73" s="130"/>
      <c r="F73" s="136"/>
      <c r="G73" s="137"/>
      <c r="H73" s="137"/>
      <c r="I73" s="137">
        <f>SUM(I57:I72)</f>
        <v>0</v>
      </c>
      <c r="J73" s="132">
        <f>SUM(J57:J72)</f>
        <v>0</v>
      </c>
    </row>
    <row r="74" spans="1:10" x14ac:dyDescent="0.2">
      <c r="F74" s="86"/>
      <c r="G74" s="86"/>
      <c r="H74" s="86"/>
      <c r="I74" s="86"/>
      <c r="J74" s="133"/>
    </row>
    <row r="75" spans="1:10" x14ac:dyDescent="0.2">
      <c r="F75" s="86"/>
      <c r="G75" s="86"/>
      <c r="H75" s="86"/>
      <c r="I75" s="86"/>
      <c r="J75" s="133"/>
    </row>
    <row r="76" spans="1:10" x14ac:dyDescent="0.2">
      <c r="F76" s="86"/>
      <c r="G76" s="86"/>
      <c r="H76" s="86"/>
      <c r="I76" s="86"/>
      <c r="J76" s="133"/>
    </row>
  </sheetData>
  <sheetProtection algorithmName="SHA-512" hashValue="i6g6wfGeUya/k+qO6rQEbzJkoZ9BexOes9T3gN2016o0VEr/fyOuWcRcxwyqjpxWByBtLICS1G7+099UJq+1/w==" saltValue="iZkPSbKAz1XNblfYNBE/V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70:E70"/>
    <mergeCell ref="C71:E71"/>
    <mergeCell ref="C72:E72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306" t="s">
        <v>6</v>
      </c>
      <c r="B1" s="306"/>
      <c r="C1" s="307"/>
      <c r="D1" s="306"/>
      <c r="E1" s="306"/>
      <c r="F1" s="306"/>
      <c r="G1" s="306"/>
    </row>
    <row r="2" spans="1:7" ht="24.95" customHeight="1" x14ac:dyDescent="0.2">
      <c r="A2" s="49" t="s">
        <v>7</v>
      </c>
      <c r="B2" s="48"/>
      <c r="C2" s="308"/>
      <c r="D2" s="308"/>
      <c r="E2" s="308"/>
      <c r="F2" s="308"/>
      <c r="G2" s="309"/>
    </row>
    <row r="3" spans="1:7" ht="24.95" customHeight="1" x14ac:dyDescent="0.2">
      <c r="A3" s="49" t="s">
        <v>8</v>
      </c>
      <c r="B3" s="48"/>
      <c r="C3" s="308"/>
      <c r="D3" s="308"/>
      <c r="E3" s="308"/>
      <c r="F3" s="308"/>
      <c r="G3" s="309"/>
    </row>
    <row r="4" spans="1:7" ht="24.95" customHeight="1" x14ac:dyDescent="0.2">
      <c r="A4" s="49" t="s">
        <v>9</v>
      </c>
      <c r="B4" s="48"/>
      <c r="C4" s="308"/>
      <c r="D4" s="308"/>
      <c r="E4" s="308"/>
      <c r="F4" s="308"/>
      <c r="G4" s="309"/>
    </row>
    <row r="5" spans="1:7" x14ac:dyDescent="0.2">
      <c r="B5" s="4"/>
      <c r="C5" s="5"/>
      <c r="D5" s="6"/>
    </row>
  </sheetData>
  <sheetProtection algorithmName="SHA-512" hashValue="cQtpbKbfpXekXUzLldvjwBOJ5nFmldYSo2/HmYIPgAeguqIrMmajNZvb7PEIiaZ9FgQmz2T+n8YB9ke5aRssbg==" saltValue="Dq1bugnrxoLPz2SA7x6Tz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10" t="s">
        <v>110</v>
      </c>
      <c r="B1" s="310"/>
      <c r="C1" s="310"/>
      <c r="D1" s="310"/>
      <c r="E1" s="310"/>
      <c r="F1" s="310"/>
      <c r="G1" s="310"/>
      <c r="AG1" t="s">
        <v>111</v>
      </c>
    </row>
    <row r="2" spans="1:60" ht="24.95" customHeight="1" x14ac:dyDescent="0.2">
      <c r="A2" s="139" t="s">
        <v>7</v>
      </c>
      <c r="B2" s="48" t="s">
        <v>43</v>
      </c>
      <c r="C2" s="311" t="s">
        <v>44</v>
      </c>
      <c r="D2" s="312"/>
      <c r="E2" s="312"/>
      <c r="F2" s="312"/>
      <c r="G2" s="313"/>
      <c r="AG2" t="s">
        <v>112</v>
      </c>
    </row>
    <row r="3" spans="1:60" ht="24.95" customHeight="1" x14ac:dyDescent="0.2">
      <c r="A3" s="139" t="s">
        <v>8</v>
      </c>
      <c r="B3" s="48" t="s">
        <v>59</v>
      </c>
      <c r="C3" s="311" t="s">
        <v>60</v>
      </c>
      <c r="D3" s="312"/>
      <c r="E3" s="312"/>
      <c r="F3" s="312"/>
      <c r="G3" s="313"/>
      <c r="AC3" s="120" t="s">
        <v>112</v>
      </c>
      <c r="AG3" t="s">
        <v>113</v>
      </c>
    </row>
    <row r="4" spans="1:60" ht="24.95" customHeight="1" x14ac:dyDescent="0.2">
      <c r="A4" s="140" t="s">
        <v>9</v>
      </c>
      <c r="B4" s="141" t="s">
        <v>61</v>
      </c>
      <c r="C4" s="314" t="s">
        <v>62</v>
      </c>
      <c r="D4" s="315"/>
      <c r="E4" s="315"/>
      <c r="F4" s="315"/>
      <c r="G4" s="316"/>
      <c r="AG4" t="s">
        <v>114</v>
      </c>
    </row>
    <row r="5" spans="1:60" x14ac:dyDescent="0.2">
      <c r="D5" s="10"/>
    </row>
    <row r="6" spans="1:60" ht="38.25" x14ac:dyDescent="0.2">
      <c r="A6" s="143" t="s">
        <v>115</v>
      </c>
      <c r="B6" s="145" t="s">
        <v>116</v>
      </c>
      <c r="C6" s="145" t="s">
        <v>117</v>
      </c>
      <c r="D6" s="144" t="s">
        <v>118</v>
      </c>
      <c r="E6" s="143" t="s">
        <v>119</v>
      </c>
      <c r="F6" s="142" t="s">
        <v>120</v>
      </c>
      <c r="G6" s="143" t="s">
        <v>29</v>
      </c>
      <c r="H6" s="146" t="s">
        <v>30</v>
      </c>
      <c r="I6" s="146" t="s">
        <v>121</v>
      </c>
      <c r="J6" s="146" t="s">
        <v>31</v>
      </c>
      <c r="K6" s="146" t="s">
        <v>122</v>
      </c>
      <c r="L6" s="146" t="s">
        <v>123</v>
      </c>
      <c r="M6" s="146" t="s">
        <v>124</v>
      </c>
      <c r="N6" s="146" t="s">
        <v>125</v>
      </c>
      <c r="O6" s="146" t="s">
        <v>126</v>
      </c>
      <c r="P6" s="146" t="s">
        <v>127</v>
      </c>
      <c r="Q6" s="146" t="s">
        <v>128</v>
      </c>
      <c r="R6" s="146" t="s">
        <v>129</v>
      </c>
      <c r="S6" s="146" t="s">
        <v>130</v>
      </c>
      <c r="T6" s="146" t="s">
        <v>131</v>
      </c>
      <c r="U6" s="146" t="s">
        <v>132</v>
      </c>
      <c r="V6" s="146" t="s">
        <v>133</v>
      </c>
      <c r="W6" s="146" t="s">
        <v>134</v>
      </c>
      <c r="X6" s="146" t="s">
        <v>135</v>
      </c>
      <c r="Y6" s="146" t="s">
        <v>136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5" t="s">
        <v>137</v>
      </c>
      <c r="B8" s="166" t="s">
        <v>79</v>
      </c>
      <c r="C8" s="183" t="s">
        <v>80</v>
      </c>
      <c r="D8" s="167"/>
      <c r="E8" s="168"/>
      <c r="F8" s="169"/>
      <c r="G8" s="169">
        <f>SUMIF(AG9:AG56,"&lt;&gt;NOR",G9:G56)</f>
        <v>0</v>
      </c>
      <c r="H8" s="169"/>
      <c r="I8" s="169">
        <f>SUM(I9:I56)</f>
        <v>0</v>
      </c>
      <c r="J8" s="169"/>
      <c r="K8" s="169">
        <f>SUM(K9:K56)</f>
        <v>0</v>
      </c>
      <c r="L8" s="169"/>
      <c r="M8" s="169">
        <f>SUM(M9:M56)</f>
        <v>0</v>
      </c>
      <c r="N8" s="168"/>
      <c r="O8" s="168">
        <f>SUM(O9:O56)</f>
        <v>0</v>
      </c>
      <c r="P8" s="168"/>
      <c r="Q8" s="168">
        <f>SUM(Q9:Q56)</f>
        <v>31.44</v>
      </c>
      <c r="R8" s="169"/>
      <c r="S8" s="169"/>
      <c r="T8" s="170"/>
      <c r="U8" s="164"/>
      <c r="V8" s="164">
        <f>SUM(V9:V56)</f>
        <v>316.69000000000005</v>
      </c>
      <c r="W8" s="164"/>
      <c r="X8" s="164"/>
      <c r="Y8" s="164"/>
      <c r="AG8" t="s">
        <v>138</v>
      </c>
    </row>
    <row r="9" spans="1:60" ht="22.5" outlineLevel="1" x14ac:dyDescent="0.2">
      <c r="A9" s="175">
        <v>1</v>
      </c>
      <c r="B9" s="176" t="s">
        <v>139</v>
      </c>
      <c r="C9" s="184" t="s">
        <v>140</v>
      </c>
      <c r="D9" s="177" t="s">
        <v>141</v>
      </c>
      <c r="E9" s="178">
        <v>15.72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2</v>
      </c>
      <c r="Q9" s="178">
        <f>ROUND(E9*P9,2)</f>
        <v>31.44</v>
      </c>
      <c r="R9" s="180" t="s">
        <v>142</v>
      </c>
      <c r="S9" s="180" t="s">
        <v>143</v>
      </c>
      <c r="T9" s="181" t="s">
        <v>143</v>
      </c>
      <c r="U9" s="157">
        <v>18.22</v>
      </c>
      <c r="V9" s="157">
        <f>ROUND(E9*U9,2)</f>
        <v>286.42</v>
      </c>
      <c r="W9" s="157"/>
      <c r="X9" s="157" t="s">
        <v>144</v>
      </c>
      <c r="Y9" s="157" t="s">
        <v>145</v>
      </c>
      <c r="Z9" s="147"/>
      <c r="AA9" s="147"/>
      <c r="AB9" s="147"/>
      <c r="AC9" s="147"/>
      <c r="AD9" s="147"/>
      <c r="AE9" s="147"/>
      <c r="AF9" s="147"/>
      <c r="AG9" s="147" t="s">
        <v>146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318" t="s">
        <v>147</v>
      </c>
      <c r="D10" s="319"/>
      <c r="E10" s="319"/>
      <c r="F10" s="319"/>
      <c r="G10" s="319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148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5" t="s">
        <v>149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150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5" t="s">
        <v>151</v>
      </c>
      <c r="D12" s="158"/>
      <c r="E12" s="159">
        <v>5.1024000000000003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150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3" x14ac:dyDescent="0.2">
      <c r="A13" s="154"/>
      <c r="B13" s="155"/>
      <c r="C13" s="185" t="s">
        <v>152</v>
      </c>
      <c r="D13" s="158"/>
      <c r="E13" s="159">
        <v>10.617599999999999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150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320"/>
      <c r="D14" s="321"/>
      <c r="E14" s="321"/>
      <c r="F14" s="321"/>
      <c r="G14" s="321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153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2</v>
      </c>
      <c r="B15" s="176" t="s">
        <v>154</v>
      </c>
      <c r="C15" s="184" t="s">
        <v>155</v>
      </c>
      <c r="D15" s="177" t="s">
        <v>141</v>
      </c>
      <c r="E15" s="178">
        <v>55.438780000000001</v>
      </c>
      <c r="F15" s="179"/>
      <c r="G15" s="180">
        <f>ROUND(E15*F15,2)</f>
        <v>0</v>
      </c>
      <c r="H15" s="179"/>
      <c r="I15" s="180">
        <f>ROUND(E15*H15,2)</f>
        <v>0</v>
      </c>
      <c r="J15" s="179"/>
      <c r="K15" s="180">
        <f>ROUND(E15*J15,2)</f>
        <v>0</v>
      </c>
      <c r="L15" s="180">
        <v>21</v>
      </c>
      <c r="M15" s="180">
        <f>G15*(1+L15/100)</f>
        <v>0</v>
      </c>
      <c r="N15" s="178">
        <v>0</v>
      </c>
      <c r="O15" s="178">
        <f>ROUND(E15*N15,2)</f>
        <v>0</v>
      </c>
      <c r="P15" s="178">
        <v>0</v>
      </c>
      <c r="Q15" s="178">
        <f>ROUND(E15*P15,2)</f>
        <v>0</v>
      </c>
      <c r="R15" s="180" t="s">
        <v>142</v>
      </c>
      <c r="S15" s="180" t="s">
        <v>143</v>
      </c>
      <c r="T15" s="181" t="s">
        <v>143</v>
      </c>
      <c r="U15" s="157">
        <v>7.3999999999999996E-2</v>
      </c>
      <c r="V15" s="157">
        <f>ROUND(E15*U15,2)</f>
        <v>4.0999999999999996</v>
      </c>
      <c r="W15" s="157"/>
      <c r="X15" s="157" t="s">
        <v>144</v>
      </c>
      <c r="Y15" s="157" t="s">
        <v>145</v>
      </c>
      <c r="Z15" s="147"/>
      <c r="AA15" s="147"/>
      <c r="AB15" s="147"/>
      <c r="AC15" s="147"/>
      <c r="AD15" s="147"/>
      <c r="AE15" s="147"/>
      <c r="AF15" s="147"/>
      <c r="AG15" s="147" t="s">
        <v>146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318" t="s">
        <v>156</v>
      </c>
      <c r="D16" s="319"/>
      <c r="E16" s="319"/>
      <c r="F16" s="319"/>
      <c r="G16" s="319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148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5" t="s">
        <v>157</v>
      </c>
      <c r="D17" s="158"/>
      <c r="E17" s="159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150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3" x14ac:dyDescent="0.2">
      <c r="A18" s="154"/>
      <c r="B18" s="155"/>
      <c r="C18" s="185" t="s">
        <v>158</v>
      </c>
      <c r="D18" s="158"/>
      <c r="E18" s="159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150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85" t="s">
        <v>159</v>
      </c>
      <c r="D19" s="158"/>
      <c r="E19" s="159">
        <v>1.7008000000000001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150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3" x14ac:dyDescent="0.2">
      <c r="A20" s="154"/>
      <c r="B20" s="155"/>
      <c r="C20" s="185" t="s">
        <v>160</v>
      </c>
      <c r="D20" s="158"/>
      <c r="E20" s="159">
        <v>22.461590000000001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150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5" t="s">
        <v>161</v>
      </c>
      <c r="D21" s="158"/>
      <c r="E21" s="159"/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150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3" x14ac:dyDescent="0.2">
      <c r="A22" s="154"/>
      <c r="B22" s="155"/>
      <c r="C22" s="185" t="s">
        <v>162</v>
      </c>
      <c r="D22" s="158"/>
      <c r="E22" s="159">
        <v>31.276389999999999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150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320"/>
      <c r="D23" s="321"/>
      <c r="E23" s="321"/>
      <c r="F23" s="321"/>
      <c r="G23" s="321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153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5">
        <v>3</v>
      </c>
      <c r="B24" s="176" t="s">
        <v>163</v>
      </c>
      <c r="C24" s="184" t="s">
        <v>164</v>
      </c>
      <c r="D24" s="177" t="s">
        <v>141</v>
      </c>
      <c r="E24" s="178">
        <v>55.438780000000001</v>
      </c>
      <c r="F24" s="179"/>
      <c r="G24" s="180">
        <f>ROUND(E24*F24,2)</f>
        <v>0</v>
      </c>
      <c r="H24" s="179"/>
      <c r="I24" s="180">
        <f>ROUND(E24*H24,2)</f>
        <v>0</v>
      </c>
      <c r="J24" s="179"/>
      <c r="K24" s="180">
        <f>ROUND(E24*J24,2)</f>
        <v>0</v>
      </c>
      <c r="L24" s="180">
        <v>21</v>
      </c>
      <c r="M24" s="180">
        <f>G24*(1+L24/100)</f>
        <v>0</v>
      </c>
      <c r="N24" s="178">
        <v>0</v>
      </c>
      <c r="O24" s="178">
        <f>ROUND(E24*N24,2)</f>
        <v>0</v>
      </c>
      <c r="P24" s="178">
        <v>0</v>
      </c>
      <c r="Q24" s="178">
        <f>ROUND(E24*P24,2)</f>
        <v>0</v>
      </c>
      <c r="R24" s="180" t="s">
        <v>142</v>
      </c>
      <c r="S24" s="180" t="s">
        <v>143</v>
      </c>
      <c r="T24" s="181" t="s">
        <v>143</v>
      </c>
      <c r="U24" s="157">
        <v>5.2999999999999999E-2</v>
      </c>
      <c r="V24" s="157">
        <f>ROUND(E24*U24,2)</f>
        <v>2.94</v>
      </c>
      <c r="W24" s="157"/>
      <c r="X24" s="157" t="s">
        <v>144</v>
      </c>
      <c r="Y24" s="157" t="s">
        <v>145</v>
      </c>
      <c r="Z24" s="147"/>
      <c r="AA24" s="147"/>
      <c r="AB24" s="147"/>
      <c r="AC24" s="147"/>
      <c r="AD24" s="147"/>
      <c r="AE24" s="147"/>
      <c r="AF24" s="147"/>
      <c r="AG24" s="147" t="s">
        <v>146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5" t="s">
        <v>157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150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3" x14ac:dyDescent="0.2">
      <c r="A26" s="154"/>
      <c r="B26" s="155"/>
      <c r="C26" s="185" t="s">
        <v>158</v>
      </c>
      <c r="D26" s="158"/>
      <c r="E26" s="159"/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150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85" t="s">
        <v>159</v>
      </c>
      <c r="D27" s="158"/>
      <c r="E27" s="159">
        <v>1.7008000000000001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150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3" x14ac:dyDescent="0.2">
      <c r="A28" s="154"/>
      <c r="B28" s="155"/>
      <c r="C28" s="185" t="s">
        <v>160</v>
      </c>
      <c r="D28" s="158"/>
      <c r="E28" s="159">
        <v>22.461590000000001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150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85" t="s">
        <v>161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150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3" x14ac:dyDescent="0.2">
      <c r="A30" s="154"/>
      <c r="B30" s="155"/>
      <c r="C30" s="185" t="s">
        <v>162</v>
      </c>
      <c r="D30" s="158"/>
      <c r="E30" s="159">
        <v>31.276389999999999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150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320"/>
      <c r="D31" s="321"/>
      <c r="E31" s="321"/>
      <c r="F31" s="321"/>
      <c r="G31" s="321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153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5">
        <v>4</v>
      </c>
      <c r="B32" s="176" t="s">
        <v>165</v>
      </c>
      <c r="C32" s="184" t="s">
        <v>166</v>
      </c>
      <c r="D32" s="177" t="s">
        <v>141</v>
      </c>
      <c r="E32" s="178">
        <v>15.72</v>
      </c>
      <c r="F32" s="179"/>
      <c r="G32" s="180">
        <f>ROUND(E32*F32,2)</f>
        <v>0</v>
      </c>
      <c r="H32" s="179"/>
      <c r="I32" s="180">
        <f>ROUND(E32*H32,2)</f>
        <v>0</v>
      </c>
      <c r="J32" s="179"/>
      <c r="K32" s="180">
        <f>ROUND(E32*J32,2)</f>
        <v>0</v>
      </c>
      <c r="L32" s="180">
        <v>21</v>
      </c>
      <c r="M32" s="180">
        <f>G32*(1+L32/100)</f>
        <v>0</v>
      </c>
      <c r="N32" s="178">
        <v>0</v>
      </c>
      <c r="O32" s="178">
        <f>ROUND(E32*N32,2)</f>
        <v>0</v>
      </c>
      <c r="P32" s="178">
        <v>0</v>
      </c>
      <c r="Q32" s="178">
        <f>ROUND(E32*P32,2)</f>
        <v>0</v>
      </c>
      <c r="R32" s="180" t="s">
        <v>142</v>
      </c>
      <c r="S32" s="180" t="s">
        <v>143</v>
      </c>
      <c r="T32" s="181" t="s">
        <v>143</v>
      </c>
      <c r="U32" s="157">
        <v>0.05</v>
      </c>
      <c r="V32" s="157">
        <f>ROUND(E32*U32,2)</f>
        <v>0.79</v>
      </c>
      <c r="W32" s="157"/>
      <c r="X32" s="157" t="s">
        <v>144</v>
      </c>
      <c r="Y32" s="157" t="s">
        <v>145</v>
      </c>
      <c r="Z32" s="147"/>
      <c r="AA32" s="147"/>
      <c r="AB32" s="147"/>
      <c r="AC32" s="147"/>
      <c r="AD32" s="147"/>
      <c r="AE32" s="147"/>
      <c r="AF32" s="147"/>
      <c r="AG32" s="147" t="s">
        <v>146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318" t="s">
        <v>167</v>
      </c>
      <c r="D33" s="319"/>
      <c r="E33" s="319"/>
      <c r="F33" s="319"/>
      <c r="G33" s="319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148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5" t="s">
        <v>149</v>
      </c>
      <c r="D34" s="158"/>
      <c r="E34" s="159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150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5" t="s">
        <v>151</v>
      </c>
      <c r="D35" s="158"/>
      <c r="E35" s="159">
        <v>5.1024000000000003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150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3" x14ac:dyDescent="0.2">
      <c r="A36" s="154"/>
      <c r="B36" s="155"/>
      <c r="C36" s="185" t="s">
        <v>152</v>
      </c>
      <c r="D36" s="158"/>
      <c r="E36" s="159">
        <v>10.617599999999999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150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320"/>
      <c r="D37" s="321"/>
      <c r="E37" s="321"/>
      <c r="F37" s="321"/>
      <c r="G37" s="321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153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5">
        <v>5</v>
      </c>
      <c r="B38" s="176" t="s">
        <v>168</v>
      </c>
      <c r="C38" s="184" t="s">
        <v>169</v>
      </c>
      <c r="D38" s="177" t="s">
        <v>141</v>
      </c>
      <c r="E38" s="178">
        <v>111.09003</v>
      </c>
      <c r="F38" s="179"/>
      <c r="G38" s="180">
        <f>ROUND(E38*F38,2)</f>
        <v>0</v>
      </c>
      <c r="H38" s="179"/>
      <c r="I38" s="180">
        <f>ROUND(E38*H38,2)</f>
        <v>0</v>
      </c>
      <c r="J38" s="179"/>
      <c r="K38" s="180">
        <f>ROUND(E38*J38,2)</f>
        <v>0</v>
      </c>
      <c r="L38" s="180">
        <v>21</v>
      </c>
      <c r="M38" s="180">
        <f>G38*(1+L38/100)</f>
        <v>0</v>
      </c>
      <c r="N38" s="178">
        <v>0</v>
      </c>
      <c r="O38" s="178">
        <f>ROUND(E38*N38,2)</f>
        <v>0</v>
      </c>
      <c r="P38" s="178">
        <v>0</v>
      </c>
      <c r="Q38" s="178">
        <f>ROUND(E38*P38,2)</f>
        <v>0</v>
      </c>
      <c r="R38" s="180" t="s">
        <v>142</v>
      </c>
      <c r="S38" s="180" t="s">
        <v>143</v>
      </c>
      <c r="T38" s="181" t="s">
        <v>143</v>
      </c>
      <c r="U38" s="157">
        <v>0.20200000000000001</v>
      </c>
      <c r="V38" s="157">
        <f>ROUND(E38*U38,2)</f>
        <v>22.44</v>
      </c>
      <c r="W38" s="157"/>
      <c r="X38" s="157" t="s">
        <v>144</v>
      </c>
      <c r="Y38" s="157" t="s">
        <v>145</v>
      </c>
      <c r="Z38" s="147"/>
      <c r="AA38" s="147"/>
      <c r="AB38" s="147"/>
      <c r="AC38" s="147"/>
      <c r="AD38" s="147"/>
      <c r="AE38" s="147"/>
      <c r="AF38" s="147"/>
      <c r="AG38" s="147" t="s">
        <v>146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318" t="s">
        <v>170</v>
      </c>
      <c r="D39" s="319"/>
      <c r="E39" s="319"/>
      <c r="F39" s="319"/>
      <c r="G39" s="319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148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324" t="s">
        <v>171</v>
      </c>
      <c r="D40" s="325"/>
      <c r="E40" s="325"/>
      <c r="F40" s="325"/>
      <c r="G40" s="325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172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5" t="s">
        <v>173</v>
      </c>
      <c r="D41" s="158"/>
      <c r="E41" s="159"/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150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85" t="s">
        <v>151</v>
      </c>
      <c r="D42" s="158"/>
      <c r="E42" s="159">
        <v>5.1024000000000003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150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3" x14ac:dyDescent="0.2">
      <c r="A43" s="154"/>
      <c r="B43" s="155"/>
      <c r="C43" s="185" t="s">
        <v>152</v>
      </c>
      <c r="D43" s="158"/>
      <c r="E43" s="159">
        <v>10.617599999999999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150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85" t="s">
        <v>174</v>
      </c>
      <c r="D44" s="158"/>
      <c r="E44" s="159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150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3" x14ac:dyDescent="0.2">
      <c r="A45" s="154"/>
      <c r="B45" s="155"/>
      <c r="C45" s="185" t="s">
        <v>175</v>
      </c>
      <c r="D45" s="158"/>
      <c r="E45" s="159">
        <v>95.37003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150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5" t="s">
        <v>176</v>
      </c>
      <c r="D46" s="158"/>
      <c r="E46" s="159"/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150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85" t="s">
        <v>177</v>
      </c>
      <c r="D47" s="158"/>
      <c r="E47" s="159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150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86" t="s">
        <v>178</v>
      </c>
      <c r="D48" s="160"/>
      <c r="E48" s="161"/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150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87" t="s">
        <v>179</v>
      </c>
      <c r="D49" s="160"/>
      <c r="E49" s="161">
        <v>5.1024000000000003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150</v>
      </c>
      <c r="AH49" s="147">
        <v>2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3" x14ac:dyDescent="0.2">
      <c r="A50" s="154"/>
      <c r="B50" s="155"/>
      <c r="C50" s="187" t="s">
        <v>180</v>
      </c>
      <c r="D50" s="160"/>
      <c r="E50" s="161">
        <v>67.38476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150</v>
      </c>
      <c r="AH50" s="147">
        <v>2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6" t="s">
        <v>181</v>
      </c>
      <c r="D51" s="160"/>
      <c r="E51" s="161"/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150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85" t="s">
        <v>161</v>
      </c>
      <c r="D52" s="158"/>
      <c r="E52" s="159"/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150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6" t="s">
        <v>178</v>
      </c>
      <c r="D53" s="160"/>
      <c r="E53" s="161"/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150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3" x14ac:dyDescent="0.2">
      <c r="A54" s="154"/>
      <c r="B54" s="155"/>
      <c r="C54" s="187" t="s">
        <v>182</v>
      </c>
      <c r="D54" s="160"/>
      <c r="E54" s="161">
        <v>27.98527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150</v>
      </c>
      <c r="AH54" s="147">
        <v>2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86" t="s">
        <v>181</v>
      </c>
      <c r="D55" s="160"/>
      <c r="E55" s="161"/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150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320"/>
      <c r="D56" s="321"/>
      <c r="E56" s="321"/>
      <c r="F56" s="321"/>
      <c r="G56" s="321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153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165" t="s">
        <v>137</v>
      </c>
      <c r="B57" s="166" t="s">
        <v>97</v>
      </c>
      <c r="C57" s="183" t="s">
        <v>98</v>
      </c>
      <c r="D57" s="167"/>
      <c r="E57" s="168"/>
      <c r="F57" s="169"/>
      <c r="G57" s="169">
        <f>SUMIF(AG58:AG113,"&lt;&gt;NOR",G58:G113)</f>
        <v>0</v>
      </c>
      <c r="H57" s="169"/>
      <c r="I57" s="169">
        <f>SUM(I58:I113)</f>
        <v>0</v>
      </c>
      <c r="J57" s="169"/>
      <c r="K57" s="169">
        <f>SUM(K58:K113)</f>
        <v>0</v>
      </c>
      <c r="L57" s="169"/>
      <c r="M57" s="169">
        <f>SUM(M58:M113)</f>
        <v>0</v>
      </c>
      <c r="N57" s="168"/>
      <c r="O57" s="168">
        <f>SUM(O58:O113)</f>
        <v>0.31</v>
      </c>
      <c r="P57" s="168"/>
      <c r="Q57" s="168">
        <f>SUM(Q58:Q113)</f>
        <v>173.79</v>
      </c>
      <c r="R57" s="169"/>
      <c r="S57" s="169"/>
      <c r="T57" s="170"/>
      <c r="U57" s="164"/>
      <c r="V57" s="164">
        <f>SUM(V58:V113)</f>
        <v>306.49</v>
      </c>
      <c r="W57" s="164"/>
      <c r="X57" s="164"/>
      <c r="Y57" s="164"/>
      <c r="AG57" t="s">
        <v>138</v>
      </c>
    </row>
    <row r="58" spans="1:60" ht="33.75" outlineLevel="1" x14ac:dyDescent="0.2">
      <c r="A58" s="175">
        <v>6</v>
      </c>
      <c r="B58" s="176" t="s">
        <v>183</v>
      </c>
      <c r="C58" s="184" t="s">
        <v>184</v>
      </c>
      <c r="D58" s="177" t="s">
        <v>141</v>
      </c>
      <c r="E58" s="178">
        <v>315.97338000000002</v>
      </c>
      <c r="F58" s="179"/>
      <c r="G58" s="180">
        <f>ROUND(E58*F58,2)</f>
        <v>0</v>
      </c>
      <c r="H58" s="179"/>
      <c r="I58" s="180">
        <f>ROUND(E58*H58,2)</f>
        <v>0</v>
      </c>
      <c r="J58" s="179"/>
      <c r="K58" s="180">
        <f>ROUND(E58*J58,2)</f>
        <v>0</v>
      </c>
      <c r="L58" s="180">
        <v>21</v>
      </c>
      <c r="M58" s="180">
        <f>G58*(1+L58/100)</f>
        <v>0</v>
      </c>
      <c r="N58" s="178">
        <v>9.7000000000000005E-4</v>
      </c>
      <c r="O58" s="178">
        <f>ROUND(E58*N58,2)</f>
        <v>0.31</v>
      </c>
      <c r="P58" s="178">
        <v>0.55000000000000004</v>
      </c>
      <c r="Q58" s="178">
        <f>ROUND(E58*P58,2)</f>
        <v>173.79</v>
      </c>
      <c r="R58" s="180" t="s">
        <v>185</v>
      </c>
      <c r="S58" s="180" t="s">
        <v>143</v>
      </c>
      <c r="T58" s="181" t="s">
        <v>143</v>
      </c>
      <c r="U58" s="157">
        <v>0.97</v>
      </c>
      <c r="V58" s="157">
        <f>ROUND(E58*U58,2)</f>
        <v>306.49</v>
      </c>
      <c r="W58" s="157"/>
      <c r="X58" s="157" t="s">
        <v>144</v>
      </c>
      <c r="Y58" s="157" t="s">
        <v>145</v>
      </c>
      <c r="Z58" s="147"/>
      <c r="AA58" s="147"/>
      <c r="AB58" s="147"/>
      <c r="AC58" s="147"/>
      <c r="AD58" s="147"/>
      <c r="AE58" s="147"/>
      <c r="AF58" s="147"/>
      <c r="AG58" s="147" t="s">
        <v>146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2" x14ac:dyDescent="0.2">
      <c r="A59" s="154"/>
      <c r="B59" s="155"/>
      <c r="C59" s="322" t="s">
        <v>186</v>
      </c>
      <c r="D59" s="323"/>
      <c r="E59" s="323"/>
      <c r="F59" s="323"/>
      <c r="G59" s="323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172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82" t="str">
        <f>C59</f>
        <v>Položka je určena pro demolice budov postupným rozebíráním, výšky do 35 m, z cihel, kamene, smíšeného a hrázděného zdiva a z tvárnic na MV, MVC.</v>
      </c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324" t="s">
        <v>187</v>
      </c>
      <c r="D60" s="325"/>
      <c r="E60" s="325"/>
      <c r="F60" s="325"/>
      <c r="G60" s="325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172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5" t="s">
        <v>188</v>
      </c>
      <c r="D61" s="158"/>
      <c r="E61" s="159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150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3" x14ac:dyDescent="0.2">
      <c r="A62" s="154"/>
      <c r="B62" s="155"/>
      <c r="C62" s="185" t="s">
        <v>189</v>
      </c>
      <c r="D62" s="158"/>
      <c r="E62" s="159">
        <v>91.187960000000004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150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85" t="s">
        <v>190</v>
      </c>
      <c r="D63" s="158"/>
      <c r="E63" s="159">
        <v>182.83938000000001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150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5" t="s">
        <v>191</v>
      </c>
      <c r="D64" s="158"/>
      <c r="E64" s="159">
        <v>0.70965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150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5" t="s">
        <v>192</v>
      </c>
      <c r="D65" s="158"/>
      <c r="E65" s="159">
        <v>26.667619999999999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150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5" t="s">
        <v>193</v>
      </c>
      <c r="D66" s="158"/>
      <c r="E66" s="159">
        <v>14.568770000000001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150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5" t="s">
        <v>176</v>
      </c>
      <c r="D67" s="158"/>
      <c r="E67" s="159"/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150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85" t="s">
        <v>194</v>
      </c>
      <c r="D68" s="158"/>
      <c r="E68" s="159"/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150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86" t="s">
        <v>178</v>
      </c>
      <c r="D69" s="160"/>
      <c r="E69" s="161"/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150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7" t="s">
        <v>195</v>
      </c>
      <c r="D70" s="160"/>
      <c r="E70" s="161">
        <v>24.637049999999999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150</v>
      </c>
      <c r="AH70" s="147">
        <v>2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7" t="s">
        <v>196</v>
      </c>
      <c r="D71" s="160"/>
      <c r="E71" s="161">
        <v>7.8610300000000004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150</v>
      </c>
      <c r="AH71" s="147">
        <v>2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7" t="s">
        <v>197</v>
      </c>
      <c r="D72" s="160"/>
      <c r="E72" s="161"/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150</v>
      </c>
      <c r="AH72" s="147">
        <v>2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33.75" outlineLevel="3" x14ac:dyDescent="0.2">
      <c r="A73" s="154"/>
      <c r="B73" s="155"/>
      <c r="C73" s="187" t="s">
        <v>198</v>
      </c>
      <c r="D73" s="160"/>
      <c r="E73" s="161">
        <v>15.17942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150</v>
      </c>
      <c r="AH73" s="147">
        <v>2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7" t="s">
        <v>199</v>
      </c>
      <c r="D74" s="160"/>
      <c r="E74" s="161">
        <v>2.7406899999999998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150</v>
      </c>
      <c r="AH74" s="147">
        <v>2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7" t="s">
        <v>200</v>
      </c>
      <c r="D75" s="160"/>
      <c r="E75" s="161">
        <v>1.8920999999999999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150</v>
      </c>
      <c r="AH75" s="147">
        <v>2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3" x14ac:dyDescent="0.2">
      <c r="A76" s="154"/>
      <c r="B76" s="155"/>
      <c r="C76" s="187" t="s">
        <v>201</v>
      </c>
      <c r="D76" s="160"/>
      <c r="E76" s="161">
        <v>3.9584199999999998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150</v>
      </c>
      <c r="AH76" s="147">
        <v>2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3" x14ac:dyDescent="0.2">
      <c r="A77" s="154"/>
      <c r="B77" s="155"/>
      <c r="C77" s="187" t="s">
        <v>202</v>
      </c>
      <c r="D77" s="160"/>
      <c r="E77" s="161">
        <v>11.096170000000001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150</v>
      </c>
      <c r="AH77" s="147">
        <v>2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7" t="s">
        <v>203</v>
      </c>
      <c r="D78" s="160"/>
      <c r="E78" s="161">
        <v>0.70965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150</v>
      </c>
      <c r="AH78" s="147">
        <v>2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87" t="s">
        <v>204</v>
      </c>
      <c r="D79" s="160"/>
      <c r="E79" s="161">
        <v>0.48130000000000001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150</v>
      </c>
      <c r="AH79" s="147">
        <v>2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7" t="s">
        <v>205</v>
      </c>
      <c r="D80" s="160"/>
      <c r="E80" s="161">
        <v>16.114660000000001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150</v>
      </c>
      <c r="AH80" s="147">
        <v>2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33.75" outlineLevel="3" x14ac:dyDescent="0.2">
      <c r="A81" s="154"/>
      <c r="B81" s="155"/>
      <c r="C81" s="187" t="s">
        <v>206</v>
      </c>
      <c r="D81" s="160"/>
      <c r="E81" s="161">
        <v>12.435829999999999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150</v>
      </c>
      <c r="AH81" s="147">
        <v>2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86" t="s">
        <v>181</v>
      </c>
      <c r="D82" s="160"/>
      <c r="E82" s="161"/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150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85" t="s">
        <v>176</v>
      </c>
      <c r="D83" s="158"/>
      <c r="E83" s="159"/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150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86" t="s">
        <v>178</v>
      </c>
      <c r="D84" s="160"/>
      <c r="E84" s="161"/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150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7" t="s">
        <v>207</v>
      </c>
      <c r="D85" s="160"/>
      <c r="E85" s="161">
        <v>0.30802000000000002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150</v>
      </c>
      <c r="AH85" s="147">
        <v>2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86" t="s">
        <v>181</v>
      </c>
      <c r="D86" s="160"/>
      <c r="E86" s="161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150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85" t="s">
        <v>176</v>
      </c>
      <c r="D87" s="158"/>
      <c r="E87" s="159"/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150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3" x14ac:dyDescent="0.2">
      <c r="A88" s="154"/>
      <c r="B88" s="155"/>
      <c r="C88" s="185" t="s">
        <v>208</v>
      </c>
      <c r="D88" s="158"/>
      <c r="E88" s="159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150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86" t="s">
        <v>178</v>
      </c>
      <c r="D89" s="160"/>
      <c r="E89" s="161"/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150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87" t="s">
        <v>209</v>
      </c>
      <c r="D90" s="160"/>
      <c r="E90" s="161">
        <v>67.38476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150</v>
      </c>
      <c r="AH90" s="147">
        <v>2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86" t="s">
        <v>181</v>
      </c>
      <c r="D91" s="160"/>
      <c r="E91" s="161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150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85" t="s">
        <v>176</v>
      </c>
      <c r="D92" s="158"/>
      <c r="E92" s="159"/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150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5" t="s">
        <v>210</v>
      </c>
      <c r="D93" s="158"/>
      <c r="E93" s="159"/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150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86" t="s">
        <v>178</v>
      </c>
      <c r="D94" s="160"/>
      <c r="E94" s="161"/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150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87" t="s">
        <v>195</v>
      </c>
      <c r="D95" s="160"/>
      <c r="E95" s="161">
        <v>24.637049999999999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150</v>
      </c>
      <c r="AH95" s="147">
        <v>2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7" t="s">
        <v>196</v>
      </c>
      <c r="D96" s="160"/>
      <c r="E96" s="161">
        <v>7.8610300000000004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150</v>
      </c>
      <c r="AH96" s="147">
        <v>2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7" t="s">
        <v>197</v>
      </c>
      <c r="D97" s="160"/>
      <c r="E97" s="161"/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150</v>
      </c>
      <c r="AH97" s="147">
        <v>2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3" x14ac:dyDescent="0.2">
      <c r="A98" s="154"/>
      <c r="B98" s="155"/>
      <c r="C98" s="187" t="s">
        <v>202</v>
      </c>
      <c r="D98" s="160"/>
      <c r="E98" s="161">
        <v>11.096170000000001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150</v>
      </c>
      <c r="AH98" s="147">
        <v>2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7" t="s">
        <v>203</v>
      </c>
      <c r="D99" s="160"/>
      <c r="E99" s="161">
        <v>0.70965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150</v>
      </c>
      <c r="AH99" s="147">
        <v>2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86" t="s">
        <v>181</v>
      </c>
      <c r="D100" s="160"/>
      <c r="E100" s="161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150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85" t="s">
        <v>176</v>
      </c>
      <c r="D101" s="158"/>
      <c r="E101" s="159"/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150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86" t="s">
        <v>178</v>
      </c>
      <c r="D102" s="160"/>
      <c r="E102" s="161"/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150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7" t="s">
        <v>211</v>
      </c>
      <c r="D103" s="160"/>
      <c r="E103" s="161">
        <v>173.78536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150</v>
      </c>
      <c r="AH103" s="147">
        <v>2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86" t="s">
        <v>181</v>
      </c>
      <c r="D104" s="160"/>
      <c r="E104" s="161"/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150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3" x14ac:dyDescent="0.2">
      <c r="A105" s="154"/>
      <c r="B105" s="155"/>
      <c r="C105" s="185" t="s">
        <v>212</v>
      </c>
      <c r="D105" s="158"/>
      <c r="E105" s="159"/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150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86" t="s">
        <v>178</v>
      </c>
      <c r="D106" s="160"/>
      <c r="E106" s="161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150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87" t="s">
        <v>213</v>
      </c>
      <c r="D107" s="160"/>
      <c r="E107" s="161">
        <v>110.75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150</v>
      </c>
      <c r="AH107" s="147">
        <v>2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87" t="s">
        <v>214</v>
      </c>
      <c r="D108" s="160"/>
      <c r="E108" s="161">
        <v>0.63727999999999996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150</v>
      </c>
      <c r="AH108" s="147">
        <v>2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87" t="s">
        <v>215</v>
      </c>
      <c r="D109" s="160"/>
      <c r="E109" s="161">
        <v>0.36271999999999999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150</v>
      </c>
      <c r="AH109" s="147">
        <v>2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87" t="s">
        <v>216</v>
      </c>
      <c r="D110" s="160"/>
      <c r="E110" s="161">
        <v>0.34771999999999997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150</v>
      </c>
      <c r="AH110" s="147">
        <v>2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87" t="s">
        <v>217</v>
      </c>
      <c r="D111" s="160"/>
      <c r="E111" s="161">
        <v>63.035359999999997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150</v>
      </c>
      <c r="AH111" s="147">
        <v>2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86" t="s">
        <v>181</v>
      </c>
      <c r="D112" s="160"/>
      <c r="E112" s="161"/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150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320"/>
      <c r="D113" s="321"/>
      <c r="E113" s="321"/>
      <c r="F113" s="321"/>
      <c r="G113" s="321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153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x14ac:dyDescent="0.2">
      <c r="A114" s="165" t="s">
        <v>137</v>
      </c>
      <c r="B114" s="166" t="s">
        <v>99</v>
      </c>
      <c r="C114" s="183" t="s">
        <v>100</v>
      </c>
      <c r="D114" s="167"/>
      <c r="E114" s="168"/>
      <c r="F114" s="169"/>
      <c r="G114" s="169">
        <f>SUMIF(AG115:AG117,"&lt;&gt;NOR",G115:G117)</f>
        <v>0</v>
      </c>
      <c r="H114" s="169"/>
      <c r="I114" s="169">
        <f>SUM(I115:I117)</f>
        <v>0</v>
      </c>
      <c r="J114" s="169"/>
      <c r="K114" s="169">
        <f>SUM(K115:K117)</f>
        <v>0</v>
      </c>
      <c r="L114" s="169"/>
      <c r="M114" s="169">
        <f>SUM(M115:M117)</f>
        <v>0</v>
      </c>
      <c r="N114" s="168"/>
      <c r="O114" s="168">
        <f>SUM(O115:O117)</f>
        <v>0</v>
      </c>
      <c r="P114" s="168"/>
      <c r="Q114" s="168">
        <f>SUM(Q115:Q117)</f>
        <v>0</v>
      </c>
      <c r="R114" s="169"/>
      <c r="S114" s="169"/>
      <c r="T114" s="170"/>
      <c r="U114" s="164"/>
      <c r="V114" s="164">
        <f>SUM(V115:V117)</f>
        <v>0.88</v>
      </c>
      <c r="W114" s="164"/>
      <c r="X114" s="164"/>
      <c r="Y114" s="164"/>
      <c r="AG114" t="s">
        <v>138</v>
      </c>
    </row>
    <row r="115" spans="1:60" ht="22.5" outlineLevel="1" x14ac:dyDescent="0.2">
      <c r="A115" s="175">
        <v>7</v>
      </c>
      <c r="B115" s="176" t="s">
        <v>218</v>
      </c>
      <c r="C115" s="184" t="s">
        <v>219</v>
      </c>
      <c r="D115" s="177" t="s">
        <v>220</v>
      </c>
      <c r="E115" s="178">
        <v>0.30648999999999998</v>
      </c>
      <c r="F115" s="179"/>
      <c r="G115" s="180">
        <f>ROUND(E115*F115,2)</f>
        <v>0</v>
      </c>
      <c r="H115" s="179"/>
      <c r="I115" s="180">
        <f>ROUND(E115*H115,2)</f>
        <v>0</v>
      </c>
      <c r="J115" s="179"/>
      <c r="K115" s="180">
        <f>ROUND(E115*J115,2)</f>
        <v>0</v>
      </c>
      <c r="L115" s="180">
        <v>21</v>
      </c>
      <c r="M115" s="180">
        <f>G115*(1+L115/100)</f>
        <v>0</v>
      </c>
      <c r="N115" s="178">
        <v>0</v>
      </c>
      <c r="O115" s="178">
        <f>ROUND(E115*N115,2)</f>
        <v>0</v>
      </c>
      <c r="P115" s="178">
        <v>0</v>
      </c>
      <c r="Q115" s="178">
        <f>ROUND(E115*P115,2)</f>
        <v>0</v>
      </c>
      <c r="R115" s="180" t="s">
        <v>185</v>
      </c>
      <c r="S115" s="180" t="s">
        <v>143</v>
      </c>
      <c r="T115" s="181" t="s">
        <v>143</v>
      </c>
      <c r="U115" s="157">
        <v>2.8719999999999999</v>
      </c>
      <c r="V115" s="157">
        <f>ROUND(E115*U115,2)</f>
        <v>0.88</v>
      </c>
      <c r="W115" s="157"/>
      <c r="X115" s="157" t="s">
        <v>221</v>
      </c>
      <c r="Y115" s="157" t="s">
        <v>145</v>
      </c>
      <c r="Z115" s="147"/>
      <c r="AA115" s="147"/>
      <c r="AB115" s="147"/>
      <c r="AC115" s="147"/>
      <c r="AD115" s="147"/>
      <c r="AE115" s="147"/>
      <c r="AF115" s="147"/>
      <c r="AG115" s="147" t="s">
        <v>222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318" t="s">
        <v>223</v>
      </c>
      <c r="D116" s="319"/>
      <c r="E116" s="319"/>
      <c r="F116" s="319"/>
      <c r="G116" s="319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148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320"/>
      <c r="D117" s="321"/>
      <c r="E117" s="321"/>
      <c r="F117" s="321"/>
      <c r="G117" s="321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153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">
      <c r="A118" s="150" t="s">
        <v>137</v>
      </c>
      <c r="B118" s="151" t="s">
        <v>105</v>
      </c>
      <c r="C118" s="188" t="s">
        <v>106</v>
      </c>
      <c r="D118" s="171"/>
      <c r="E118" s="172"/>
      <c r="F118" s="173"/>
      <c r="G118" s="173">
        <f>SUMIF(AG119:AG231,"&lt;&gt;NOR",G119:G231)</f>
        <v>0</v>
      </c>
      <c r="H118" s="173"/>
      <c r="I118" s="173">
        <f>SUM(I119:I231)</f>
        <v>0</v>
      </c>
      <c r="J118" s="173"/>
      <c r="K118" s="173">
        <f>SUM(K119:K231)</f>
        <v>0</v>
      </c>
      <c r="L118" s="173"/>
      <c r="M118" s="173">
        <f>SUM(M119:M231)</f>
        <v>0</v>
      </c>
      <c r="N118" s="172"/>
      <c r="O118" s="172">
        <f>SUM(O119:O231)</f>
        <v>0</v>
      </c>
      <c r="P118" s="172"/>
      <c r="Q118" s="172">
        <f>SUM(Q119:Q231)</f>
        <v>0</v>
      </c>
      <c r="R118" s="173"/>
      <c r="S118" s="173"/>
      <c r="T118" s="174"/>
      <c r="U118" s="164"/>
      <c r="V118" s="164">
        <f>SUM(V119:V231)</f>
        <v>404.27000000000004</v>
      </c>
      <c r="W118" s="164"/>
      <c r="X118" s="164"/>
      <c r="Y118" s="164"/>
      <c r="AG118" t="s">
        <v>138</v>
      </c>
    </row>
    <row r="119" spans="1:60" ht="22.5" outlineLevel="1" x14ac:dyDescent="0.2">
      <c r="A119" s="154"/>
      <c r="B119" s="155"/>
      <c r="C119" s="322" t="s">
        <v>224</v>
      </c>
      <c r="D119" s="323"/>
      <c r="E119" s="323"/>
      <c r="F119" s="323"/>
      <c r="G119" s="323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172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82" t="str">
        <f>C119</f>
        <v>Hodnoty poplatků za skládku jsou orientační. Při užití položek v rozpočtech skutečného provedení by měla být v rozpočtu dosazena hodnota skládkovného dle ceníku konkrétního odběratele sutí a vybouraných hmot.</v>
      </c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5">
        <v>8</v>
      </c>
      <c r="B120" s="176" t="s">
        <v>225</v>
      </c>
      <c r="C120" s="184" t="s">
        <v>226</v>
      </c>
      <c r="D120" s="177" t="s">
        <v>220</v>
      </c>
      <c r="E120" s="178">
        <v>171.38920999999999</v>
      </c>
      <c r="F120" s="179"/>
      <c r="G120" s="180">
        <f>ROUND(E120*F120,2)</f>
        <v>0</v>
      </c>
      <c r="H120" s="179"/>
      <c r="I120" s="180">
        <f>ROUND(E120*H120,2)</f>
        <v>0</v>
      </c>
      <c r="J120" s="179"/>
      <c r="K120" s="180">
        <f>ROUND(E120*J120,2)</f>
        <v>0</v>
      </c>
      <c r="L120" s="180">
        <v>21</v>
      </c>
      <c r="M120" s="180">
        <f>G120*(1+L120/100)</f>
        <v>0</v>
      </c>
      <c r="N120" s="178">
        <v>0</v>
      </c>
      <c r="O120" s="178">
        <f>ROUND(E120*N120,2)</f>
        <v>0</v>
      </c>
      <c r="P120" s="178">
        <v>0</v>
      </c>
      <c r="Q120" s="178">
        <f>ROUND(E120*P120,2)</f>
        <v>0</v>
      </c>
      <c r="R120" s="180" t="s">
        <v>227</v>
      </c>
      <c r="S120" s="180" t="s">
        <v>143</v>
      </c>
      <c r="T120" s="181" t="s">
        <v>143</v>
      </c>
      <c r="U120" s="157">
        <v>0.49</v>
      </c>
      <c r="V120" s="157">
        <f>ROUND(E120*U120,2)</f>
        <v>83.98</v>
      </c>
      <c r="W120" s="157"/>
      <c r="X120" s="157" t="s">
        <v>144</v>
      </c>
      <c r="Y120" s="157" t="s">
        <v>145</v>
      </c>
      <c r="Z120" s="147"/>
      <c r="AA120" s="147"/>
      <c r="AB120" s="147"/>
      <c r="AC120" s="147"/>
      <c r="AD120" s="147"/>
      <c r="AE120" s="147"/>
      <c r="AF120" s="147"/>
      <c r="AG120" s="147" t="s">
        <v>146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322" t="s">
        <v>228</v>
      </c>
      <c r="D121" s="323"/>
      <c r="E121" s="323"/>
      <c r="F121" s="323"/>
      <c r="G121" s="323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172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185" t="s">
        <v>229</v>
      </c>
      <c r="D122" s="158"/>
      <c r="E122" s="159"/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150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85" t="s">
        <v>230</v>
      </c>
      <c r="D123" s="158"/>
      <c r="E123" s="159">
        <v>31.44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150</v>
      </c>
      <c r="AH123" s="147">
        <v>7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89" t="s">
        <v>231</v>
      </c>
      <c r="D124" s="162"/>
      <c r="E124" s="163">
        <v>31.44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150</v>
      </c>
      <c r="AH124" s="147">
        <v>1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85" t="s">
        <v>176</v>
      </c>
      <c r="D125" s="158"/>
      <c r="E125" s="159"/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150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85" t="s">
        <v>232</v>
      </c>
      <c r="D126" s="158"/>
      <c r="E126" s="159"/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150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85" t="s">
        <v>233</v>
      </c>
      <c r="D127" s="158"/>
      <c r="E127" s="159"/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150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85" t="s">
        <v>234</v>
      </c>
      <c r="D128" s="158"/>
      <c r="E128" s="159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150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85" t="s">
        <v>235</v>
      </c>
      <c r="D129" s="158"/>
      <c r="E129" s="159">
        <v>18.866479999999999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150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85" t="s">
        <v>236</v>
      </c>
      <c r="D130" s="158"/>
      <c r="E130" s="159"/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150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3" x14ac:dyDescent="0.2">
      <c r="A131" s="154"/>
      <c r="B131" s="155"/>
      <c r="C131" s="185" t="s">
        <v>237</v>
      </c>
      <c r="D131" s="158"/>
      <c r="E131" s="159">
        <v>26.63081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150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85" t="s">
        <v>176</v>
      </c>
      <c r="D132" s="158"/>
      <c r="E132" s="159"/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150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85" t="s">
        <v>194</v>
      </c>
      <c r="D133" s="158"/>
      <c r="E133" s="159"/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150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185" t="s">
        <v>238</v>
      </c>
      <c r="D134" s="158"/>
      <c r="E134" s="159">
        <v>61.59263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150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85" t="s">
        <v>176</v>
      </c>
      <c r="D135" s="158"/>
      <c r="E135" s="159"/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150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85" t="s">
        <v>149</v>
      </c>
      <c r="D136" s="158"/>
      <c r="E136" s="159"/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150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85" t="s">
        <v>239</v>
      </c>
      <c r="D137" s="158"/>
      <c r="E137" s="159">
        <v>10.204800000000001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150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3" x14ac:dyDescent="0.2">
      <c r="A138" s="154"/>
      <c r="B138" s="155"/>
      <c r="C138" s="185" t="s">
        <v>240</v>
      </c>
      <c r="D138" s="158"/>
      <c r="E138" s="159">
        <v>21.235199999999999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150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85" t="s">
        <v>176</v>
      </c>
      <c r="D139" s="158"/>
      <c r="E139" s="159"/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150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85" t="s">
        <v>241</v>
      </c>
      <c r="D140" s="158"/>
      <c r="E140" s="159">
        <v>1.4193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150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89" t="s">
        <v>231</v>
      </c>
      <c r="D141" s="162"/>
      <c r="E141" s="163">
        <v>139.94920999999999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150</v>
      </c>
      <c r="AH141" s="147">
        <v>1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320"/>
      <c r="D142" s="321"/>
      <c r="E142" s="321"/>
      <c r="F142" s="321"/>
      <c r="G142" s="321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153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5">
        <v>9</v>
      </c>
      <c r="B143" s="176" t="s">
        <v>242</v>
      </c>
      <c r="C143" s="184" t="s">
        <v>243</v>
      </c>
      <c r="D143" s="177" t="s">
        <v>220</v>
      </c>
      <c r="E143" s="178">
        <v>3256.3949899999998</v>
      </c>
      <c r="F143" s="179"/>
      <c r="G143" s="180">
        <f>ROUND(E143*F143,2)</f>
        <v>0</v>
      </c>
      <c r="H143" s="179"/>
      <c r="I143" s="180">
        <f>ROUND(E143*H143,2)</f>
        <v>0</v>
      </c>
      <c r="J143" s="179"/>
      <c r="K143" s="180">
        <f>ROUND(E143*J143,2)</f>
        <v>0</v>
      </c>
      <c r="L143" s="180">
        <v>21</v>
      </c>
      <c r="M143" s="180">
        <f>G143*(1+L143/100)</f>
        <v>0</v>
      </c>
      <c r="N143" s="178">
        <v>0</v>
      </c>
      <c r="O143" s="178">
        <f>ROUND(E143*N143,2)</f>
        <v>0</v>
      </c>
      <c r="P143" s="178">
        <v>0</v>
      </c>
      <c r="Q143" s="178">
        <f>ROUND(E143*P143,2)</f>
        <v>0</v>
      </c>
      <c r="R143" s="180" t="s">
        <v>227</v>
      </c>
      <c r="S143" s="180" t="s">
        <v>143</v>
      </c>
      <c r="T143" s="181" t="s">
        <v>143</v>
      </c>
      <c r="U143" s="157">
        <v>0</v>
      </c>
      <c r="V143" s="157">
        <f>ROUND(E143*U143,2)</f>
        <v>0</v>
      </c>
      <c r="W143" s="157"/>
      <c r="X143" s="157" t="s">
        <v>144</v>
      </c>
      <c r="Y143" s="157" t="s">
        <v>145</v>
      </c>
      <c r="Z143" s="147"/>
      <c r="AA143" s="147"/>
      <c r="AB143" s="147"/>
      <c r="AC143" s="147"/>
      <c r="AD143" s="147"/>
      <c r="AE143" s="147"/>
      <c r="AF143" s="147"/>
      <c r="AG143" s="147" t="s">
        <v>146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322" t="s">
        <v>244</v>
      </c>
      <c r="D144" s="323"/>
      <c r="E144" s="323"/>
      <c r="F144" s="323"/>
      <c r="G144" s="323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172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324" t="s">
        <v>245</v>
      </c>
      <c r="D145" s="325"/>
      <c r="E145" s="325"/>
      <c r="F145" s="325"/>
      <c r="G145" s="325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172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85" t="s">
        <v>229</v>
      </c>
      <c r="D146" s="158"/>
      <c r="E146" s="159"/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150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85" t="s">
        <v>230</v>
      </c>
      <c r="D147" s="158"/>
      <c r="E147" s="159">
        <v>31.44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150</v>
      </c>
      <c r="AH147" s="147">
        <v>7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89" t="s">
        <v>231</v>
      </c>
      <c r="D148" s="162"/>
      <c r="E148" s="163">
        <v>31.44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150</v>
      </c>
      <c r="AH148" s="147">
        <v>1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85" t="s">
        <v>246</v>
      </c>
      <c r="D149" s="158"/>
      <c r="E149" s="159">
        <v>565.91999999999996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150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85" t="s">
        <v>176</v>
      </c>
      <c r="D150" s="158"/>
      <c r="E150" s="159"/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150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85" t="s">
        <v>232</v>
      </c>
      <c r="D151" s="158"/>
      <c r="E151" s="159"/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150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86" t="s">
        <v>178</v>
      </c>
      <c r="D152" s="160"/>
      <c r="E152" s="161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150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87" t="s">
        <v>247</v>
      </c>
      <c r="D153" s="160"/>
      <c r="E153" s="161"/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150</v>
      </c>
      <c r="AH153" s="147">
        <v>2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87" t="s">
        <v>248</v>
      </c>
      <c r="D154" s="160"/>
      <c r="E154" s="161"/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150</v>
      </c>
      <c r="AH154" s="147">
        <v>2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87" t="s">
        <v>249</v>
      </c>
      <c r="D155" s="160"/>
      <c r="E155" s="161">
        <v>18.866479999999999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150</v>
      </c>
      <c r="AH155" s="147">
        <v>2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87" t="s">
        <v>197</v>
      </c>
      <c r="D156" s="160"/>
      <c r="E156" s="161"/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150</v>
      </c>
      <c r="AH156" s="147">
        <v>2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3" x14ac:dyDescent="0.2">
      <c r="A157" s="154"/>
      <c r="B157" s="155"/>
      <c r="C157" s="187" t="s">
        <v>250</v>
      </c>
      <c r="D157" s="160"/>
      <c r="E157" s="161">
        <v>26.63081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150</v>
      </c>
      <c r="AH157" s="147">
        <v>2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87" t="s">
        <v>251</v>
      </c>
      <c r="D158" s="160"/>
      <c r="E158" s="161"/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150</v>
      </c>
      <c r="AH158" s="147">
        <v>2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87" t="s">
        <v>252</v>
      </c>
      <c r="D159" s="160"/>
      <c r="E159" s="161"/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150</v>
      </c>
      <c r="AH159" s="147">
        <v>2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87" t="s">
        <v>253</v>
      </c>
      <c r="D160" s="160"/>
      <c r="E160" s="161">
        <v>61.59263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150</v>
      </c>
      <c r="AH160" s="147">
        <v>2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87" t="s">
        <v>251</v>
      </c>
      <c r="D161" s="160"/>
      <c r="E161" s="161"/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150</v>
      </c>
      <c r="AH161" s="147">
        <v>2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187" t="s">
        <v>254</v>
      </c>
      <c r="D162" s="160"/>
      <c r="E162" s="161"/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150</v>
      </c>
      <c r="AH162" s="147">
        <v>2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87" t="s">
        <v>255</v>
      </c>
      <c r="D163" s="160"/>
      <c r="E163" s="161">
        <v>10.204800000000001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150</v>
      </c>
      <c r="AH163" s="147">
        <v>2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.5" outlineLevel="3" x14ac:dyDescent="0.2">
      <c r="A164" s="154"/>
      <c r="B164" s="155"/>
      <c r="C164" s="187" t="s">
        <v>256</v>
      </c>
      <c r="D164" s="160"/>
      <c r="E164" s="161">
        <v>21.235199999999999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150</v>
      </c>
      <c r="AH164" s="147">
        <v>2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87" t="s">
        <v>251</v>
      </c>
      <c r="D165" s="160"/>
      <c r="E165" s="161"/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150</v>
      </c>
      <c r="AH165" s="147">
        <v>2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87" t="s">
        <v>257</v>
      </c>
      <c r="D166" s="160"/>
      <c r="E166" s="161">
        <v>1.4193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150</v>
      </c>
      <c r="AH166" s="147">
        <v>2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86" t="s">
        <v>181</v>
      </c>
      <c r="D167" s="160"/>
      <c r="E167" s="161"/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150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89" t="s">
        <v>231</v>
      </c>
      <c r="D168" s="162"/>
      <c r="E168" s="163">
        <v>565.91999999999996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150</v>
      </c>
      <c r="AH168" s="147">
        <v>1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85" t="s">
        <v>258</v>
      </c>
      <c r="D169" s="158"/>
      <c r="E169" s="159">
        <v>2659.0349900000001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150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89" t="s">
        <v>231</v>
      </c>
      <c r="D170" s="162"/>
      <c r="E170" s="163">
        <v>2659.0349900000001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150</v>
      </c>
      <c r="AH170" s="147">
        <v>1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320"/>
      <c r="D171" s="321"/>
      <c r="E171" s="321"/>
      <c r="F171" s="321"/>
      <c r="G171" s="321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153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1" x14ac:dyDescent="0.2">
      <c r="A172" s="175">
        <v>10</v>
      </c>
      <c r="B172" s="176" t="s">
        <v>259</v>
      </c>
      <c r="C172" s="184" t="s">
        <v>260</v>
      </c>
      <c r="D172" s="177" t="s">
        <v>220</v>
      </c>
      <c r="E172" s="178">
        <v>45.497280000000003</v>
      </c>
      <c r="F172" s="179"/>
      <c r="G172" s="180">
        <f>ROUND(E172*F172,2)</f>
        <v>0</v>
      </c>
      <c r="H172" s="179"/>
      <c r="I172" s="180">
        <f>ROUND(E172*H172,2)</f>
        <v>0</v>
      </c>
      <c r="J172" s="179"/>
      <c r="K172" s="180">
        <f>ROUND(E172*J172,2)</f>
        <v>0</v>
      </c>
      <c r="L172" s="180">
        <v>21</v>
      </c>
      <c r="M172" s="180">
        <f>G172*(1+L172/100)</f>
        <v>0</v>
      </c>
      <c r="N172" s="178">
        <v>0</v>
      </c>
      <c r="O172" s="178">
        <f>ROUND(E172*N172,2)</f>
        <v>0</v>
      </c>
      <c r="P172" s="178">
        <v>0</v>
      </c>
      <c r="Q172" s="178">
        <f>ROUND(E172*P172,2)</f>
        <v>0</v>
      </c>
      <c r="R172" s="180" t="s">
        <v>227</v>
      </c>
      <c r="S172" s="180" t="s">
        <v>143</v>
      </c>
      <c r="T172" s="181" t="s">
        <v>143</v>
      </c>
      <c r="U172" s="157">
        <v>0</v>
      </c>
      <c r="V172" s="157">
        <f>ROUND(E172*U172,2)</f>
        <v>0</v>
      </c>
      <c r="W172" s="157"/>
      <c r="X172" s="157" t="s">
        <v>144</v>
      </c>
      <c r="Y172" s="157" t="s">
        <v>145</v>
      </c>
      <c r="Z172" s="147"/>
      <c r="AA172" s="147"/>
      <c r="AB172" s="147"/>
      <c r="AC172" s="147"/>
      <c r="AD172" s="147"/>
      <c r="AE172" s="147"/>
      <c r="AF172" s="147"/>
      <c r="AG172" s="147" t="s">
        <v>146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">
      <c r="A173" s="154"/>
      <c r="B173" s="155"/>
      <c r="C173" s="185" t="s">
        <v>232</v>
      </c>
      <c r="D173" s="158"/>
      <c r="E173" s="159"/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150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85" t="s">
        <v>233</v>
      </c>
      <c r="D174" s="158"/>
      <c r="E174" s="159"/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150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85" t="s">
        <v>234</v>
      </c>
      <c r="D175" s="158"/>
      <c r="E175" s="159"/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150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85" t="s">
        <v>235</v>
      </c>
      <c r="D176" s="158"/>
      <c r="E176" s="159">
        <v>18.866479999999999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150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4"/>
      <c r="B177" s="155"/>
      <c r="C177" s="185" t="s">
        <v>236</v>
      </c>
      <c r="D177" s="158"/>
      <c r="E177" s="159"/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150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3" x14ac:dyDescent="0.2">
      <c r="A178" s="154"/>
      <c r="B178" s="155"/>
      <c r="C178" s="185" t="s">
        <v>237</v>
      </c>
      <c r="D178" s="158"/>
      <c r="E178" s="159">
        <v>26.63081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150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320"/>
      <c r="D179" s="321"/>
      <c r="E179" s="321"/>
      <c r="F179" s="321"/>
      <c r="G179" s="321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153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2.5" outlineLevel="1" x14ac:dyDescent="0.2">
      <c r="A180" s="175">
        <v>11</v>
      </c>
      <c r="B180" s="176" t="s">
        <v>261</v>
      </c>
      <c r="C180" s="184" t="s">
        <v>262</v>
      </c>
      <c r="D180" s="177" t="s">
        <v>220</v>
      </c>
      <c r="E180" s="178">
        <v>61.59263</v>
      </c>
      <c r="F180" s="179"/>
      <c r="G180" s="180">
        <f>ROUND(E180*F180,2)</f>
        <v>0</v>
      </c>
      <c r="H180" s="179"/>
      <c r="I180" s="180">
        <f>ROUND(E180*H180,2)</f>
        <v>0</v>
      </c>
      <c r="J180" s="179"/>
      <c r="K180" s="180">
        <f>ROUND(E180*J180,2)</f>
        <v>0</v>
      </c>
      <c r="L180" s="180">
        <v>21</v>
      </c>
      <c r="M180" s="180">
        <f>G180*(1+L180/100)</f>
        <v>0</v>
      </c>
      <c r="N180" s="178">
        <v>0</v>
      </c>
      <c r="O180" s="178">
        <f>ROUND(E180*N180,2)</f>
        <v>0</v>
      </c>
      <c r="P180" s="178">
        <v>0</v>
      </c>
      <c r="Q180" s="178">
        <f>ROUND(E180*P180,2)</f>
        <v>0</v>
      </c>
      <c r="R180" s="180" t="s">
        <v>227</v>
      </c>
      <c r="S180" s="180" t="s">
        <v>143</v>
      </c>
      <c r="T180" s="181" t="s">
        <v>143</v>
      </c>
      <c r="U180" s="157">
        <v>0</v>
      </c>
      <c r="V180" s="157">
        <f>ROUND(E180*U180,2)</f>
        <v>0</v>
      </c>
      <c r="W180" s="157"/>
      <c r="X180" s="157" t="s">
        <v>144</v>
      </c>
      <c r="Y180" s="157" t="s">
        <v>145</v>
      </c>
      <c r="Z180" s="147"/>
      <c r="AA180" s="147"/>
      <c r="AB180" s="147"/>
      <c r="AC180" s="147"/>
      <c r="AD180" s="147"/>
      <c r="AE180" s="147"/>
      <c r="AF180" s="147"/>
      <c r="AG180" s="147" t="s">
        <v>146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4"/>
      <c r="B181" s="155"/>
      <c r="C181" s="185" t="s">
        <v>194</v>
      </c>
      <c r="D181" s="158"/>
      <c r="E181" s="159"/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150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85" t="s">
        <v>238</v>
      </c>
      <c r="D182" s="158"/>
      <c r="E182" s="159">
        <v>61.59263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150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">
      <c r="A183" s="154"/>
      <c r="B183" s="155"/>
      <c r="C183" s="320"/>
      <c r="D183" s="321"/>
      <c r="E183" s="321"/>
      <c r="F183" s="321"/>
      <c r="G183" s="321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153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5">
        <v>12</v>
      </c>
      <c r="B184" s="176" t="s">
        <v>263</v>
      </c>
      <c r="C184" s="184" t="s">
        <v>264</v>
      </c>
      <c r="D184" s="177" t="s">
        <v>220</v>
      </c>
      <c r="E184" s="178">
        <v>32.859299999999998</v>
      </c>
      <c r="F184" s="179"/>
      <c r="G184" s="180">
        <f>ROUND(E184*F184,2)</f>
        <v>0</v>
      </c>
      <c r="H184" s="179"/>
      <c r="I184" s="180">
        <f>ROUND(E184*H184,2)</f>
        <v>0</v>
      </c>
      <c r="J184" s="179"/>
      <c r="K184" s="180">
        <f>ROUND(E184*J184,2)</f>
        <v>0</v>
      </c>
      <c r="L184" s="180">
        <v>21</v>
      </c>
      <c r="M184" s="180">
        <f>G184*(1+L184/100)</f>
        <v>0</v>
      </c>
      <c r="N184" s="178">
        <v>0</v>
      </c>
      <c r="O184" s="178">
        <f>ROUND(E184*N184,2)</f>
        <v>0</v>
      </c>
      <c r="P184" s="178">
        <v>0</v>
      </c>
      <c r="Q184" s="178">
        <f>ROUND(E184*P184,2)</f>
        <v>0</v>
      </c>
      <c r="R184" s="180" t="s">
        <v>227</v>
      </c>
      <c r="S184" s="180" t="s">
        <v>143</v>
      </c>
      <c r="T184" s="181" t="s">
        <v>143</v>
      </c>
      <c r="U184" s="157">
        <v>0</v>
      </c>
      <c r="V184" s="157">
        <f>ROUND(E184*U184,2)</f>
        <v>0</v>
      </c>
      <c r="W184" s="157"/>
      <c r="X184" s="157" t="s">
        <v>144</v>
      </c>
      <c r="Y184" s="157" t="s">
        <v>145</v>
      </c>
      <c r="Z184" s="147"/>
      <c r="AA184" s="147"/>
      <c r="AB184" s="147"/>
      <c r="AC184" s="147"/>
      <c r="AD184" s="147"/>
      <c r="AE184" s="147"/>
      <c r="AF184" s="147"/>
      <c r="AG184" s="147" t="s">
        <v>146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185" t="s">
        <v>149</v>
      </c>
      <c r="D185" s="158"/>
      <c r="E185" s="159"/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150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85" t="s">
        <v>239</v>
      </c>
      <c r="D186" s="158"/>
      <c r="E186" s="159">
        <v>10.204800000000001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150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3" x14ac:dyDescent="0.2">
      <c r="A187" s="154"/>
      <c r="B187" s="155"/>
      <c r="C187" s="185" t="s">
        <v>240</v>
      </c>
      <c r="D187" s="158"/>
      <c r="E187" s="159">
        <v>21.235199999999999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150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85" t="s">
        <v>176</v>
      </c>
      <c r="D188" s="158"/>
      <c r="E188" s="159"/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150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85" t="s">
        <v>232</v>
      </c>
      <c r="D189" s="158"/>
      <c r="E189" s="159"/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150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85" t="s">
        <v>233</v>
      </c>
      <c r="D190" s="158"/>
      <c r="E190" s="159"/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150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85" t="s">
        <v>236</v>
      </c>
      <c r="D191" s="158"/>
      <c r="E191" s="159"/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150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85" t="s">
        <v>241</v>
      </c>
      <c r="D192" s="158"/>
      <c r="E192" s="159">
        <v>1.4193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150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320"/>
      <c r="D193" s="321"/>
      <c r="E193" s="321"/>
      <c r="F193" s="321"/>
      <c r="G193" s="321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153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2.5" outlineLevel="1" x14ac:dyDescent="0.2">
      <c r="A194" s="175">
        <v>13</v>
      </c>
      <c r="B194" s="176" t="s">
        <v>265</v>
      </c>
      <c r="C194" s="184" t="s">
        <v>266</v>
      </c>
      <c r="D194" s="177" t="s">
        <v>220</v>
      </c>
      <c r="E194" s="178">
        <v>28.524000000000001</v>
      </c>
      <c r="F194" s="179"/>
      <c r="G194" s="180">
        <f>ROUND(E194*F194,2)</f>
        <v>0</v>
      </c>
      <c r="H194" s="179"/>
      <c r="I194" s="180">
        <f>ROUND(E194*H194,2)</f>
        <v>0</v>
      </c>
      <c r="J194" s="179"/>
      <c r="K194" s="180">
        <f>ROUND(E194*J194,2)</f>
        <v>0</v>
      </c>
      <c r="L194" s="180">
        <v>21</v>
      </c>
      <c r="M194" s="180">
        <f>G194*(1+L194/100)</f>
        <v>0</v>
      </c>
      <c r="N194" s="178">
        <v>0</v>
      </c>
      <c r="O194" s="178">
        <f>ROUND(E194*N194,2)</f>
        <v>0</v>
      </c>
      <c r="P194" s="178">
        <v>0</v>
      </c>
      <c r="Q194" s="178">
        <f>ROUND(E194*P194,2)</f>
        <v>0</v>
      </c>
      <c r="R194" s="180" t="s">
        <v>227</v>
      </c>
      <c r="S194" s="180" t="s">
        <v>143</v>
      </c>
      <c r="T194" s="181" t="s">
        <v>143</v>
      </c>
      <c r="U194" s="157">
        <v>0</v>
      </c>
      <c r="V194" s="157">
        <f>ROUND(E194*U194,2)</f>
        <v>0</v>
      </c>
      <c r="W194" s="157"/>
      <c r="X194" s="157" t="s">
        <v>144</v>
      </c>
      <c r="Y194" s="157" t="s">
        <v>145</v>
      </c>
      <c r="Z194" s="147"/>
      <c r="AA194" s="147"/>
      <c r="AB194" s="147"/>
      <c r="AC194" s="147"/>
      <c r="AD194" s="147"/>
      <c r="AE194" s="147"/>
      <c r="AF194" s="147"/>
      <c r="AG194" s="147" t="s">
        <v>146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185" t="s">
        <v>194</v>
      </c>
      <c r="D195" s="158"/>
      <c r="E195" s="159"/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150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86" t="s">
        <v>178</v>
      </c>
      <c r="D196" s="160"/>
      <c r="E196" s="161"/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150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87" t="s">
        <v>197</v>
      </c>
      <c r="D197" s="160"/>
      <c r="E197" s="161"/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150</v>
      </c>
      <c r="AH197" s="147">
        <v>2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33.75" outlineLevel="3" x14ac:dyDescent="0.2">
      <c r="A198" s="154"/>
      <c r="B198" s="155"/>
      <c r="C198" s="187" t="s">
        <v>198</v>
      </c>
      <c r="D198" s="160"/>
      <c r="E198" s="161">
        <v>15.17942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150</v>
      </c>
      <c r="AH198" s="147">
        <v>2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87" t="s">
        <v>199</v>
      </c>
      <c r="D199" s="160"/>
      <c r="E199" s="161">
        <v>2.7406899999999998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150</v>
      </c>
      <c r="AH199" s="147">
        <v>2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87" t="s">
        <v>200</v>
      </c>
      <c r="D200" s="160"/>
      <c r="E200" s="161">
        <v>1.8920999999999999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150</v>
      </c>
      <c r="AH200" s="147">
        <v>2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22.5" outlineLevel="3" x14ac:dyDescent="0.2">
      <c r="A201" s="154"/>
      <c r="B201" s="155"/>
      <c r="C201" s="187" t="s">
        <v>201</v>
      </c>
      <c r="D201" s="160"/>
      <c r="E201" s="161">
        <v>3.9584199999999998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150</v>
      </c>
      <c r="AH201" s="147">
        <v>2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86" t="s">
        <v>181</v>
      </c>
      <c r="D202" s="160"/>
      <c r="E202" s="161"/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150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85" t="s">
        <v>267</v>
      </c>
      <c r="D203" s="158"/>
      <c r="E203" s="159">
        <v>28.524000000000001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150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">
      <c r="A204" s="154"/>
      <c r="B204" s="155"/>
      <c r="C204" s="320"/>
      <c r="D204" s="321"/>
      <c r="E204" s="321"/>
      <c r="F204" s="321"/>
      <c r="G204" s="321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153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2.5" outlineLevel="1" x14ac:dyDescent="0.2">
      <c r="A205" s="175">
        <v>14</v>
      </c>
      <c r="B205" s="176" t="s">
        <v>268</v>
      </c>
      <c r="C205" s="184" t="s">
        <v>269</v>
      </c>
      <c r="D205" s="177" t="s">
        <v>220</v>
      </c>
      <c r="E205" s="178">
        <v>0.41044999999999998</v>
      </c>
      <c r="F205" s="179"/>
      <c r="G205" s="180">
        <f>ROUND(E205*F205,2)</f>
        <v>0</v>
      </c>
      <c r="H205" s="179"/>
      <c r="I205" s="180">
        <f>ROUND(E205*H205,2)</f>
        <v>0</v>
      </c>
      <c r="J205" s="179"/>
      <c r="K205" s="180">
        <f>ROUND(E205*J205,2)</f>
        <v>0</v>
      </c>
      <c r="L205" s="180">
        <v>21</v>
      </c>
      <c r="M205" s="180">
        <f>G205*(1+L205/100)</f>
        <v>0</v>
      </c>
      <c r="N205" s="178">
        <v>0</v>
      </c>
      <c r="O205" s="178">
        <f>ROUND(E205*N205,2)</f>
        <v>0</v>
      </c>
      <c r="P205" s="178">
        <v>0</v>
      </c>
      <c r="Q205" s="178">
        <f>ROUND(E205*P205,2)</f>
        <v>0</v>
      </c>
      <c r="R205" s="180" t="s">
        <v>227</v>
      </c>
      <c r="S205" s="180" t="s">
        <v>143</v>
      </c>
      <c r="T205" s="181" t="s">
        <v>143</v>
      </c>
      <c r="U205" s="157">
        <v>0.93</v>
      </c>
      <c r="V205" s="157">
        <f>ROUND(E205*U205,2)</f>
        <v>0.38</v>
      </c>
      <c r="W205" s="157"/>
      <c r="X205" s="157" t="s">
        <v>270</v>
      </c>
      <c r="Y205" s="157" t="s">
        <v>145</v>
      </c>
      <c r="Z205" s="147"/>
      <c r="AA205" s="147"/>
      <c r="AB205" s="147"/>
      <c r="AC205" s="147"/>
      <c r="AD205" s="147"/>
      <c r="AE205" s="147"/>
      <c r="AF205" s="147"/>
      <c r="AG205" s="147" t="s">
        <v>271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326"/>
      <c r="D206" s="327"/>
      <c r="E206" s="327"/>
      <c r="F206" s="327"/>
      <c r="G206" s="32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153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75">
        <v>15</v>
      </c>
      <c r="B207" s="176" t="s">
        <v>225</v>
      </c>
      <c r="C207" s="184" t="s">
        <v>226</v>
      </c>
      <c r="D207" s="177" t="s">
        <v>220</v>
      </c>
      <c r="E207" s="178">
        <v>205.22535999999999</v>
      </c>
      <c r="F207" s="179"/>
      <c r="G207" s="180">
        <f>ROUND(E207*F207,2)</f>
        <v>0</v>
      </c>
      <c r="H207" s="179"/>
      <c r="I207" s="180">
        <f>ROUND(E207*H207,2)</f>
        <v>0</v>
      </c>
      <c r="J207" s="179"/>
      <c r="K207" s="180">
        <f>ROUND(E207*J207,2)</f>
        <v>0</v>
      </c>
      <c r="L207" s="180">
        <v>21</v>
      </c>
      <c r="M207" s="180">
        <f>G207*(1+L207/100)</f>
        <v>0</v>
      </c>
      <c r="N207" s="178">
        <v>0</v>
      </c>
      <c r="O207" s="178">
        <f>ROUND(E207*N207,2)</f>
        <v>0</v>
      </c>
      <c r="P207" s="178">
        <v>0</v>
      </c>
      <c r="Q207" s="178">
        <f>ROUND(E207*P207,2)</f>
        <v>0</v>
      </c>
      <c r="R207" s="180" t="s">
        <v>227</v>
      </c>
      <c r="S207" s="180" t="s">
        <v>143</v>
      </c>
      <c r="T207" s="181" t="s">
        <v>143</v>
      </c>
      <c r="U207" s="157">
        <v>0.49</v>
      </c>
      <c r="V207" s="157">
        <f>ROUND(E207*U207,2)</f>
        <v>100.56</v>
      </c>
      <c r="W207" s="157"/>
      <c r="X207" s="157" t="s">
        <v>270</v>
      </c>
      <c r="Y207" s="157" t="s">
        <v>145</v>
      </c>
      <c r="Z207" s="147"/>
      <c r="AA207" s="147"/>
      <c r="AB207" s="147"/>
      <c r="AC207" s="147"/>
      <c r="AD207" s="147"/>
      <c r="AE207" s="147"/>
      <c r="AF207" s="147"/>
      <c r="AG207" s="147" t="s">
        <v>271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322" t="s">
        <v>228</v>
      </c>
      <c r="D208" s="323"/>
      <c r="E208" s="323"/>
      <c r="F208" s="323"/>
      <c r="G208" s="323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172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320"/>
      <c r="D209" s="321"/>
      <c r="E209" s="321"/>
      <c r="F209" s="321"/>
      <c r="G209" s="321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153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75">
        <v>16</v>
      </c>
      <c r="B210" s="176" t="s">
        <v>242</v>
      </c>
      <c r="C210" s="184" t="s">
        <v>243</v>
      </c>
      <c r="D210" s="177" t="s">
        <v>220</v>
      </c>
      <c r="E210" s="178">
        <v>3899.2818200000002</v>
      </c>
      <c r="F210" s="179"/>
      <c r="G210" s="180">
        <f>ROUND(E210*F210,2)</f>
        <v>0</v>
      </c>
      <c r="H210" s="179"/>
      <c r="I210" s="180">
        <f>ROUND(E210*H210,2)</f>
        <v>0</v>
      </c>
      <c r="J210" s="179"/>
      <c r="K210" s="180">
        <f>ROUND(E210*J210,2)</f>
        <v>0</v>
      </c>
      <c r="L210" s="180">
        <v>21</v>
      </c>
      <c r="M210" s="180">
        <f>G210*(1+L210/100)</f>
        <v>0</v>
      </c>
      <c r="N210" s="178">
        <v>0</v>
      </c>
      <c r="O210" s="178">
        <f>ROUND(E210*N210,2)</f>
        <v>0</v>
      </c>
      <c r="P210" s="178">
        <v>0</v>
      </c>
      <c r="Q210" s="178">
        <f>ROUND(E210*P210,2)</f>
        <v>0</v>
      </c>
      <c r="R210" s="180" t="s">
        <v>227</v>
      </c>
      <c r="S210" s="180" t="s">
        <v>143</v>
      </c>
      <c r="T210" s="181" t="s">
        <v>143</v>
      </c>
      <c r="U210" s="157">
        <v>0</v>
      </c>
      <c r="V210" s="157">
        <f>ROUND(E210*U210,2)</f>
        <v>0</v>
      </c>
      <c r="W210" s="157"/>
      <c r="X210" s="157" t="s">
        <v>270</v>
      </c>
      <c r="Y210" s="157" t="s">
        <v>145</v>
      </c>
      <c r="Z210" s="147"/>
      <c r="AA210" s="147"/>
      <c r="AB210" s="147"/>
      <c r="AC210" s="147"/>
      <c r="AD210" s="147"/>
      <c r="AE210" s="147"/>
      <c r="AF210" s="147"/>
      <c r="AG210" s="147" t="s">
        <v>271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322" t="s">
        <v>244</v>
      </c>
      <c r="D211" s="323"/>
      <c r="E211" s="323"/>
      <c r="F211" s="323"/>
      <c r="G211" s="323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172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324" t="s">
        <v>245</v>
      </c>
      <c r="D212" s="325"/>
      <c r="E212" s="325"/>
      <c r="F212" s="325"/>
      <c r="G212" s="325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172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">
      <c r="A213" s="154"/>
      <c r="B213" s="155"/>
      <c r="C213" s="320"/>
      <c r="D213" s="321"/>
      <c r="E213" s="321"/>
      <c r="F213" s="321"/>
      <c r="G213" s="321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153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5">
        <v>17</v>
      </c>
      <c r="B214" s="176" t="s">
        <v>272</v>
      </c>
      <c r="C214" s="184" t="s">
        <v>273</v>
      </c>
      <c r="D214" s="177" t="s">
        <v>220</v>
      </c>
      <c r="E214" s="178">
        <v>205.22535999999999</v>
      </c>
      <c r="F214" s="179"/>
      <c r="G214" s="180">
        <f>ROUND(E214*F214,2)</f>
        <v>0</v>
      </c>
      <c r="H214" s="179"/>
      <c r="I214" s="180">
        <f>ROUND(E214*H214,2)</f>
        <v>0</v>
      </c>
      <c r="J214" s="179"/>
      <c r="K214" s="180">
        <f>ROUND(E214*J214,2)</f>
        <v>0</v>
      </c>
      <c r="L214" s="180">
        <v>21</v>
      </c>
      <c r="M214" s="180">
        <f>G214*(1+L214/100)</f>
        <v>0</v>
      </c>
      <c r="N214" s="178">
        <v>0</v>
      </c>
      <c r="O214" s="178">
        <f>ROUND(E214*N214,2)</f>
        <v>0</v>
      </c>
      <c r="P214" s="178">
        <v>0</v>
      </c>
      <c r="Q214" s="178">
        <f>ROUND(E214*P214,2)</f>
        <v>0</v>
      </c>
      <c r="R214" s="180" t="s">
        <v>227</v>
      </c>
      <c r="S214" s="180" t="s">
        <v>143</v>
      </c>
      <c r="T214" s="181" t="s">
        <v>143</v>
      </c>
      <c r="U214" s="157">
        <v>0.94</v>
      </c>
      <c r="V214" s="157">
        <f>ROUND(E214*U214,2)</f>
        <v>192.91</v>
      </c>
      <c r="W214" s="157"/>
      <c r="X214" s="157" t="s">
        <v>270</v>
      </c>
      <c r="Y214" s="157" t="s">
        <v>145</v>
      </c>
      <c r="Z214" s="147"/>
      <c r="AA214" s="147"/>
      <c r="AB214" s="147"/>
      <c r="AC214" s="147"/>
      <c r="AD214" s="147"/>
      <c r="AE214" s="147"/>
      <c r="AF214" s="147"/>
      <c r="AG214" s="147" t="s">
        <v>271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326"/>
      <c r="D215" s="327"/>
      <c r="E215" s="327"/>
      <c r="F215" s="327"/>
      <c r="G215" s="32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153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22.5" outlineLevel="1" x14ac:dyDescent="0.2">
      <c r="A216" s="175">
        <v>18</v>
      </c>
      <c r="B216" s="176" t="s">
        <v>274</v>
      </c>
      <c r="C216" s="184" t="s">
        <v>275</v>
      </c>
      <c r="D216" s="177" t="s">
        <v>220</v>
      </c>
      <c r="E216" s="178">
        <v>205.22535999999999</v>
      </c>
      <c r="F216" s="179"/>
      <c r="G216" s="180">
        <f>ROUND(E216*F216,2)</f>
        <v>0</v>
      </c>
      <c r="H216" s="179"/>
      <c r="I216" s="180">
        <f>ROUND(E216*H216,2)</f>
        <v>0</v>
      </c>
      <c r="J216" s="179"/>
      <c r="K216" s="180">
        <f>ROUND(E216*J216,2)</f>
        <v>0</v>
      </c>
      <c r="L216" s="180">
        <v>21</v>
      </c>
      <c r="M216" s="180">
        <f>G216*(1+L216/100)</f>
        <v>0</v>
      </c>
      <c r="N216" s="178">
        <v>0</v>
      </c>
      <c r="O216" s="178">
        <f>ROUND(E216*N216,2)</f>
        <v>0</v>
      </c>
      <c r="P216" s="178">
        <v>0</v>
      </c>
      <c r="Q216" s="178">
        <f>ROUND(E216*P216,2)</f>
        <v>0</v>
      </c>
      <c r="R216" s="180" t="s">
        <v>227</v>
      </c>
      <c r="S216" s="180" t="s">
        <v>143</v>
      </c>
      <c r="T216" s="181" t="s">
        <v>143</v>
      </c>
      <c r="U216" s="157">
        <v>0.105</v>
      </c>
      <c r="V216" s="157">
        <f>ROUND(E216*U216,2)</f>
        <v>21.55</v>
      </c>
      <c r="W216" s="157"/>
      <c r="X216" s="157" t="s">
        <v>270</v>
      </c>
      <c r="Y216" s="157" t="s">
        <v>145</v>
      </c>
      <c r="Z216" s="147"/>
      <c r="AA216" s="147"/>
      <c r="AB216" s="147"/>
      <c r="AC216" s="147"/>
      <c r="AD216" s="147"/>
      <c r="AE216" s="147"/>
      <c r="AF216" s="147"/>
      <c r="AG216" s="147" t="s">
        <v>271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2" x14ac:dyDescent="0.2">
      <c r="A217" s="154"/>
      <c r="B217" s="155"/>
      <c r="C217" s="326"/>
      <c r="D217" s="327"/>
      <c r="E217" s="327"/>
      <c r="F217" s="327"/>
      <c r="G217" s="32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153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75">
        <v>19</v>
      </c>
      <c r="B218" s="176" t="s">
        <v>276</v>
      </c>
      <c r="C218" s="184" t="s">
        <v>277</v>
      </c>
      <c r="D218" s="177" t="s">
        <v>220</v>
      </c>
      <c r="E218" s="178">
        <v>1.02613</v>
      </c>
      <c r="F218" s="179"/>
      <c r="G218" s="180">
        <f>ROUND(E218*F218,2)</f>
        <v>0</v>
      </c>
      <c r="H218" s="179"/>
      <c r="I218" s="180">
        <f>ROUND(E218*H218,2)</f>
        <v>0</v>
      </c>
      <c r="J218" s="179"/>
      <c r="K218" s="180">
        <f>ROUND(E218*J218,2)</f>
        <v>0</v>
      </c>
      <c r="L218" s="180">
        <v>21</v>
      </c>
      <c r="M218" s="180">
        <f>G218*(1+L218/100)</f>
        <v>0</v>
      </c>
      <c r="N218" s="178">
        <v>0</v>
      </c>
      <c r="O218" s="178">
        <f>ROUND(E218*N218,2)</f>
        <v>0</v>
      </c>
      <c r="P218" s="178">
        <v>0</v>
      </c>
      <c r="Q218" s="178">
        <f>ROUND(E218*P218,2)</f>
        <v>0</v>
      </c>
      <c r="R218" s="180" t="s">
        <v>227</v>
      </c>
      <c r="S218" s="180" t="s">
        <v>143</v>
      </c>
      <c r="T218" s="181" t="s">
        <v>143</v>
      </c>
      <c r="U218" s="157">
        <v>0</v>
      </c>
      <c r="V218" s="157">
        <f>ROUND(E218*U218,2)</f>
        <v>0</v>
      </c>
      <c r="W218" s="157"/>
      <c r="X218" s="157" t="s">
        <v>270</v>
      </c>
      <c r="Y218" s="157" t="s">
        <v>145</v>
      </c>
      <c r="Z218" s="147"/>
      <c r="AA218" s="147"/>
      <c r="AB218" s="147"/>
      <c r="AC218" s="147"/>
      <c r="AD218" s="147"/>
      <c r="AE218" s="147"/>
      <c r="AF218" s="147"/>
      <c r="AG218" s="147" t="s">
        <v>271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">
      <c r="A219" s="154"/>
      <c r="B219" s="155"/>
      <c r="C219" s="326"/>
      <c r="D219" s="327"/>
      <c r="E219" s="327"/>
      <c r="F219" s="327"/>
      <c r="G219" s="32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153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75">
        <v>20</v>
      </c>
      <c r="B220" s="176" t="s">
        <v>278</v>
      </c>
      <c r="C220" s="184" t="s">
        <v>279</v>
      </c>
      <c r="D220" s="177" t="s">
        <v>220</v>
      </c>
      <c r="E220" s="178">
        <v>1.02613</v>
      </c>
      <c r="F220" s="179"/>
      <c r="G220" s="180">
        <f>ROUND(E220*F220,2)</f>
        <v>0</v>
      </c>
      <c r="H220" s="179"/>
      <c r="I220" s="180">
        <f>ROUND(E220*H220,2)</f>
        <v>0</v>
      </c>
      <c r="J220" s="179"/>
      <c r="K220" s="180">
        <f>ROUND(E220*J220,2)</f>
        <v>0</v>
      </c>
      <c r="L220" s="180">
        <v>21</v>
      </c>
      <c r="M220" s="180">
        <f>G220*(1+L220/100)</f>
        <v>0</v>
      </c>
      <c r="N220" s="178">
        <v>0</v>
      </c>
      <c r="O220" s="178">
        <f>ROUND(E220*N220,2)</f>
        <v>0</v>
      </c>
      <c r="P220" s="178">
        <v>0</v>
      </c>
      <c r="Q220" s="178">
        <f>ROUND(E220*P220,2)</f>
        <v>0</v>
      </c>
      <c r="R220" s="180" t="s">
        <v>227</v>
      </c>
      <c r="S220" s="180" t="s">
        <v>143</v>
      </c>
      <c r="T220" s="181" t="s">
        <v>143</v>
      </c>
      <c r="U220" s="157">
        <v>0</v>
      </c>
      <c r="V220" s="157">
        <f>ROUND(E220*U220,2)</f>
        <v>0</v>
      </c>
      <c r="W220" s="157"/>
      <c r="X220" s="157" t="s">
        <v>270</v>
      </c>
      <c r="Y220" s="157" t="s">
        <v>145</v>
      </c>
      <c r="Z220" s="147"/>
      <c r="AA220" s="147"/>
      <c r="AB220" s="147"/>
      <c r="AC220" s="147"/>
      <c r="AD220" s="147"/>
      <c r="AE220" s="147"/>
      <c r="AF220" s="147"/>
      <c r="AG220" s="147" t="s">
        <v>271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">
      <c r="A221" s="154"/>
      <c r="B221" s="155"/>
      <c r="C221" s="326"/>
      <c r="D221" s="327"/>
      <c r="E221" s="327"/>
      <c r="F221" s="327"/>
      <c r="G221" s="32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153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5">
        <v>21</v>
      </c>
      <c r="B222" s="176" t="s">
        <v>280</v>
      </c>
      <c r="C222" s="184" t="s">
        <v>281</v>
      </c>
      <c r="D222" s="177" t="s">
        <v>220</v>
      </c>
      <c r="E222" s="178">
        <v>3.0783800000000001</v>
      </c>
      <c r="F222" s="179"/>
      <c r="G222" s="180">
        <f>ROUND(E222*F222,2)</f>
        <v>0</v>
      </c>
      <c r="H222" s="179"/>
      <c r="I222" s="180">
        <f>ROUND(E222*H222,2)</f>
        <v>0</v>
      </c>
      <c r="J222" s="179"/>
      <c r="K222" s="180">
        <f>ROUND(E222*J222,2)</f>
        <v>0</v>
      </c>
      <c r="L222" s="180">
        <v>21</v>
      </c>
      <c r="M222" s="180">
        <f>G222*(1+L222/100)</f>
        <v>0</v>
      </c>
      <c r="N222" s="178">
        <v>0</v>
      </c>
      <c r="O222" s="178">
        <f>ROUND(E222*N222,2)</f>
        <v>0</v>
      </c>
      <c r="P222" s="178">
        <v>0</v>
      </c>
      <c r="Q222" s="178">
        <f>ROUND(E222*P222,2)</f>
        <v>0</v>
      </c>
      <c r="R222" s="180" t="s">
        <v>227</v>
      </c>
      <c r="S222" s="180" t="s">
        <v>143</v>
      </c>
      <c r="T222" s="181" t="s">
        <v>143</v>
      </c>
      <c r="U222" s="157">
        <v>0</v>
      </c>
      <c r="V222" s="157">
        <f>ROUND(E222*U222,2)</f>
        <v>0</v>
      </c>
      <c r="W222" s="157"/>
      <c r="X222" s="157" t="s">
        <v>270</v>
      </c>
      <c r="Y222" s="157" t="s">
        <v>145</v>
      </c>
      <c r="Z222" s="147"/>
      <c r="AA222" s="147"/>
      <c r="AB222" s="147"/>
      <c r="AC222" s="147"/>
      <c r="AD222" s="147"/>
      <c r="AE222" s="147"/>
      <c r="AF222" s="147"/>
      <c r="AG222" s="147" t="s">
        <v>271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326"/>
      <c r="D223" s="327"/>
      <c r="E223" s="327"/>
      <c r="F223" s="327"/>
      <c r="G223" s="32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153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75">
        <v>22</v>
      </c>
      <c r="B224" s="176" t="s">
        <v>282</v>
      </c>
      <c r="C224" s="184" t="s">
        <v>283</v>
      </c>
      <c r="D224" s="177" t="s">
        <v>141</v>
      </c>
      <c r="E224" s="178">
        <v>3.0783800000000001</v>
      </c>
      <c r="F224" s="179"/>
      <c r="G224" s="180">
        <f>ROUND(E224*F224,2)</f>
        <v>0</v>
      </c>
      <c r="H224" s="179"/>
      <c r="I224" s="180">
        <f>ROUND(E224*H224,2)</f>
        <v>0</v>
      </c>
      <c r="J224" s="179"/>
      <c r="K224" s="180">
        <f>ROUND(E224*J224,2)</f>
        <v>0</v>
      </c>
      <c r="L224" s="180">
        <v>21</v>
      </c>
      <c r="M224" s="180">
        <f>G224*(1+L224/100)</f>
        <v>0</v>
      </c>
      <c r="N224" s="178">
        <v>0</v>
      </c>
      <c r="O224" s="178">
        <f>ROUND(E224*N224,2)</f>
        <v>0</v>
      </c>
      <c r="P224" s="178">
        <v>0</v>
      </c>
      <c r="Q224" s="178">
        <f>ROUND(E224*P224,2)</f>
        <v>0</v>
      </c>
      <c r="R224" s="180" t="s">
        <v>284</v>
      </c>
      <c r="S224" s="180" t="s">
        <v>143</v>
      </c>
      <c r="T224" s="181" t="s">
        <v>143</v>
      </c>
      <c r="U224" s="157">
        <v>0.59</v>
      </c>
      <c r="V224" s="157">
        <f>ROUND(E224*U224,2)</f>
        <v>1.82</v>
      </c>
      <c r="W224" s="157"/>
      <c r="X224" s="157" t="s">
        <v>270</v>
      </c>
      <c r="Y224" s="157" t="s">
        <v>145</v>
      </c>
      <c r="Z224" s="147"/>
      <c r="AA224" s="147"/>
      <c r="AB224" s="147"/>
      <c r="AC224" s="147"/>
      <c r="AD224" s="147"/>
      <c r="AE224" s="147"/>
      <c r="AF224" s="147"/>
      <c r="AG224" s="147" t="s">
        <v>271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">
      <c r="A225" s="154"/>
      <c r="B225" s="155"/>
      <c r="C225" s="326"/>
      <c r="D225" s="327"/>
      <c r="E225" s="327"/>
      <c r="F225" s="327"/>
      <c r="G225" s="32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153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ht="22.5" outlineLevel="1" x14ac:dyDescent="0.2">
      <c r="A226" s="175">
        <v>23</v>
      </c>
      <c r="B226" s="176" t="s">
        <v>285</v>
      </c>
      <c r="C226" s="184" t="s">
        <v>286</v>
      </c>
      <c r="D226" s="177" t="s">
        <v>141</v>
      </c>
      <c r="E226" s="178">
        <v>9.2351399999999995</v>
      </c>
      <c r="F226" s="179"/>
      <c r="G226" s="180">
        <f>ROUND(E226*F226,2)</f>
        <v>0</v>
      </c>
      <c r="H226" s="179"/>
      <c r="I226" s="180">
        <f>ROUND(E226*H226,2)</f>
        <v>0</v>
      </c>
      <c r="J226" s="179"/>
      <c r="K226" s="180">
        <f>ROUND(E226*J226,2)</f>
        <v>0</v>
      </c>
      <c r="L226" s="180">
        <v>21</v>
      </c>
      <c r="M226" s="180">
        <f>G226*(1+L226/100)</f>
        <v>0</v>
      </c>
      <c r="N226" s="178">
        <v>0</v>
      </c>
      <c r="O226" s="178">
        <f>ROUND(E226*N226,2)</f>
        <v>0</v>
      </c>
      <c r="P226" s="178">
        <v>0</v>
      </c>
      <c r="Q226" s="178">
        <f>ROUND(E226*P226,2)</f>
        <v>0</v>
      </c>
      <c r="R226" s="180" t="s">
        <v>284</v>
      </c>
      <c r="S226" s="180" t="s">
        <v>143</v>
      </c>
      <c r="T226" s="181" t="s">
        <v>143</v>
      </c>
      <c r="U226" s="157">
        <v>0.11</v>
      </c>
      <c r="V226" s="157">
        <f>ROUND(E226*U226,2)</f>
        <v>1.02</v>
      </c>
      <c r="W226" s="157"/>
      <c r="X226" s="157" t="s">
        <v>270</v>
      </c>
      <c r="Y226" s="157" t="s">
        <v>145</v>
      </c>
      <c r="Z226" s="147"/>
      <c r="AA226" s="147"/>
      <c r="AB226" s="147"/>
      <c r="AC226" s="147"/>
      <c r="AD226" s="147"/>
      <c r="AE226" s="147"/>
      <c r="AF226" s="147"/>
      <c r="AG226" s="147" t="s">
        <v>271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">
      <c r="A227" s="154"/>
      <c r="B227" s="155"/>
      <c r="C227" s="326"/>
      <c r="D227" s="327"/>
      <c r="E227" s="327"/>
      <c r="F227" s="327"/>
      <c r="G227" s="32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153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75">
        <v>24</v>
      </c>
      <c r="B228" s="176" t="s">
        <v>287</v>
      </c>
      <c r="C228" s="184" t="s">
        <v>288</v>
      </c>
      <c r="D228" s="177" t="s">
        <v>220</v>
      </c>
      <c r="E228" s="178">
        <v>205.22535999999999</v>
      </c>
      <c r="F228" s="179"/>
      <c r="G228" s="180">
        <f>ROUND(E228*F228,2)</f>
        <v>0</v>
      </c>
      <c r="H228" s="179"/>
      <c r="I228" s="180">
        <f>ROUND(E228*H228,2)</f>
        <v>0</v>
      </c>
      <c r="J228" s="179"/>
      <c r="K228" s="180">
        <f>ROUND(E228*J228,2)</f>
        <v>0</v>
      </c>
      <c r="L228" s="180">
        <v>21</v>
      </c>
      <c r="M228" s="180">
        <f>G228*(1+L228/100)</f>
        <v>0</v>
      </c>
      <c r="N228" s="178">
        <v>0</v>
      </c>
      <c r="O228" s="178">
        <f>ROUND(E228*N228,2)</f>
        <v>0</v>
      </c>
      <c r="P228" s="178">
        <v>0</v>
      </c>
      <c r="Q228" s="178">
        <f>ROUND(E228*P228,2)</f>
        <v>0</v>
      </c>
      <c r="R228" s="180" t="s">
        <v>185</v>
      </c>
      <c r="S228" s="180" t="s">
        <v>143</v>
      </c>
      <c r="T228" s="181" t="s">
        <v>143</v>
      </c>
      <c r="U228" s="157">
        <v>0.01</v>
      </c>
      <c r="V228" s="157">
        <f>ROUND(E228*U228,2)</f>
        <v>2.0499999999999998</v>
      </c>
      <c r="W228" s="157"/>
      <c r="X228" s="157" t="s">
        <v>270</v>
      </c>
      <c r="Y228" s="157" t="s">
        <v>145</v>
      </c>
      <c r="Z228" s="147"/>
      <c r="AA228" s="147"/>
      <c r="AB228" s="147"/>
      <c r="AC228" s="147"/>
      <c r="AD228" s="147"/>
      <c r="AE228" s="147"/>
      <c r="AF228" s="147"/>
      <c r="AG228" s="147" t="s">
        <v>271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">
      <c r="A229" s="154"/>
      <c r="B229" s="155"/>
      <c r="C229" s="318" t="s">
        <v>289</v>
      </c>
      <c r="D229" s="319"/>
      <c r="E229" s="319"/>
      <c r="F229" s="319"/>
      <c r="G229" s="319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148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324" t="s">
        <v>290</v>
      </c>
      <c r="D230" s="325"/>
      <c r="E230" s="325"/>
      <c r="F230" s="325"/>
      <c r="G230" s="325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172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">
      <c r="A231" s="154"/>
      <c r="B231" s="155"/>
      <c r="C231" s="320"/>
      <c r="D231" s="321"/>
      <c r="E231" s="321"/>
      <c r="F231" s="321"/>
      <c r="G231" s="321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153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x14ac:dyDescent="0.2">
      <c r="A232" s="3"/>
      <c r="B232" s="4"/>
      <c r="C232" s="190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AE232">
        <v>15</v>
      </c>
      <c r="AF232">
        <v>21</v>
      </c>
      <c r="AG232" t="s">
        <v>123</v>
      </c>
    </row>
    <row r="233" spans="1:60" x14ac:dyDescent="0.2">
      <c r="A233" s="150"/>
      <c r="B233" s="151" t="s">
        <v>29</v>
      </c>
      <c r="C233" s="188"/>
      <c r="D233" s="152"/>
      <c r="E233" s="153"/>
      <c r="F233" s="153"/>
      <c r="G233" s="174">
        <f>G8+G57+G114+G118</f>
        <v>0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AE233">
        <f>SUMIF(L7:L231,AE232,G7:G231)</f>
        <v>0</v>
      </c>
      <c r="AF233">
        <f>SUMIF(L7:L231,AF232,G7:G231)</f>
        <v>0</v>
      </c>
      <c r="AG233" t="s">
        <v>291</v>
      </c>
    </row>
    <row r="234" spans="1:60" x14ac:dyDescent="0.2">
      <c r="A234" s="317" t="s">
        <v>292</v>
      </c>
      <c r="B234" s="317"/>
      <c r="C234" s="190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60" x14ac:dyDescent="0.2">
      <c r="A235" s="3"/>
      <c r="B235" s="4" t="s">
        <v>293</v>
      </c>
      <c r="C235" s="190" t="s">
        <v>98</v>
      </c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AG235" t="s">
        <v>294</v>
      </c>
    </row>
    <row r="236" spans="1:60" x14ac:dyDescent="0.2">
      <c r="A236" s="3"/>
      <c r="B236" s="4" t="s">
        <v>295</v>
      </c>
      <c r="C236" s="190" t="s">
        <v>176</v>
      </c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AG236" t="s">
        <v>296</v>
      </c>
    </row>
    <row r="237" spans="1:60" x14ac:dyDescent="0.2">
      <c r="A237" s="3"/>
      <c r="B237" s="4"/>
      <c r="C237" s="190" t="s">
        <v>297</v>
      </c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AG237" t="s">
        <v>298</v>
      </c>
    </row>
    <row r="238" spans="1:60" x14ac:dyDescent="0.2">
      <c r="A238" s="3"/>
      <c r="B238" s="4"/>
      <c r="C238" s="190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60" x14ac:dyDescent="0.2">
      <c r="C239" s="191"/>
      <c r="D239" s="10"/>
      <c r="AG239" t="s">
        <v>299</v>
      </c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d0WrJzOPq1DAUq47LrnVppQ+yyFfjfRPve66ZijSo4zq3oJqCBGwJbL4gU9IsqQwacqXnM8jlubA32McNE7+w==" saltValue="KNIBO2PGoRTaWZ9SgRP3Lg==" spinCount="100000" sheet="1" formatRows="0"/>
  <mergeCells count="46">
    <mergeCell ref="C231:G231"/>
    <mergeCell ref="C212:G212"/>
    <mergeCell ref="C213:G213"/>
    <mergeCell ref="C215:G215"/>
    <mergeCell ref="C217:G217"/>
    <mergeCell ref="C219:G219"/>
    <mergeCell ref="C221:G221"/>
    <mergeCell ref="C223:G223"/>
    <mergeCell ref="C225:G225"/>
    <mergeCell ref="C227:G227"/>
    <mergeCell ref="C229:G229"/>
    <mergeCell ref="C230:G230"/>
    <mergeCell ref="C119:G119"/>
    <mergeCell ref="C211:G211"/>
    <mergeCell ref="C142:G142"/>
    <mergeCell ref="C144:G144"/>
    <mergeCell ref="C145:G145"/>
    <mergeCell ref="C171:G171"/>
    <mergeCell ref="C179:G179"/>
    <mergeCell ref="C183:G183"/>
    <mergeCell ref="C193:G193"/>
    <mergeCell ref="C204:G204"/>
    <mergeCell ref="C206:G206"/>
    <mergeCell ref="C208:G208"/>
    <mergeCell ref="C209:G209"/>
    <mergeCell ref="C59:G59"/>
    <mergeCell ref="C60:G60"/>
    <mergeCell ref="C113:G113"/>
    <mergeCell ref="C116:G116"/>
    <mergeCell ref="C117:G117"/>
    <mergeCell ref="A1:G1"/>
    <mergeCell ref="C2:G2"/>
    <mergeCell ref="C3:G3"/>
    <mergeCell ref="C4:G4"/>
    <mergeCell ref="A234:B234"/>
    <mergeCell ref="C10:G10"/>
    <mergeCell ref="C14:G14"/>
    <mergeCell ref="C16:G16"/>
    <mergeCell ref="C23:G23"/>
    <mergeCell ref="C31:G31"/>
    <mergeCell ref="C121:G121"/>
    <mergeCell ref="C33:G33"/>
    <mergeCell ref="C37:G37"/>
    <mergeCell ref="C39:G39"/>
    <mergeCell ref="C40:G40"/>
    <mergeCell ref="C56:G56"/>
  </mergeCells>
  <pageMargins left="0.39370078740157483" right="0.11811023622047244" top="0.78740157480314965" bottom="0.78740157480314965" header="0.31496062992125984" footer="0.31496062992125984"/>
  <pageSetup paperSize="9" scale="75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C161" sqref="C161:G16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10" t="s">
        <v>110</v>
      </c>
      <c r="B1" s="310"/>
      <c r="C1" s="310"/>
      <c r="D1" s="310"/>
      <c r="E1" s="310"/>
      <c r="F1" s="310"/>
      <c r="G1" s="310"/>
      <c r="AG1" t="s">
        <v>111</v>
      </c>
    </row>
    <row r="2" spans="1:60" ht="24.95" customHeight="1" x14ac:dyDescent="0.2">
      <c r="A2" s="139" t="s">
        <v>7</v>
      </c>
      <c r="B2" s="48" t="s">
        <v>43</v>
      </c>
      <c r="C2" s="311" t="s">
        <v>44</v>
      </c>
      <c r="D2" s="312"/>
      <c r="E2" s="312"/>
      <c r="F2" s="312"/>
      <c r="G2" s="313"/>
      <c r="AG2" t="s">
        <v>112</v>
      </c>
    </row>
    <row r="3" spans="1:60" ht="24.95" customHeight="1" x14ac:dyDescent="0.2">
      <c r="A3" s="139" t="s">
        <v>8</v>
      </c>
      <c r="B3" s="48" t="s">
        <v>59</v>
      </c>
      <c r="C3" s="311" t="s">
        <v>60</v>
      </c>
      <c r="D3" s="312"/>
      <c r="E3" s="312"/>
      <c r="F3" s="312"/>
      <c r="G3" s="313"/>
      <c r="AC3" s="120" t="s">
        <v>112</v>
      </c>
      <c r="AG3" t="s">
        <v>113</v>
      </c>
    </row>
    <row r="4" spans="1:60" ht="24.95" customHeight="1" x14ac:dyDescent="0.2">
      <c r="A4" s="140" t="s">
        <v>9</v>
      </c>
      <c r="B4" s="141" t="s">
        <v>63</v>
      </c>
      <c r="C4" s="314" t="s">
        <v>64</v>
      </c>
      <c r="D4" s="315"/>
      <c r="E4" s="315"/>
      <c r="F4" s="315"/>
      <c r="G4" s="316"/>
      <c r="AG4" t="s">
        <v>114</v>
      </c>
    </row>
    <row r="5" spans="1:60" x14ac:dyDescent="0.2">
      <c r="D5" s="10"/>
    </row>
    <row r="6" spans="1:60" ht="38.25" x14ac:dyDescent="0.2">
      <c r="A6" s="143" t="s">
        <v>115</v>
      </c>
      <c r="B6" s="145" t="s">
        <v>116</v>
      </c>
      <c r="C6" s="145" t="s">
        <v>117</v>
      </c>
      <c r="D6" s="144" t="s">
        <v>118</v>
      </c>
      <c r="E6" s="143" t="s">
        <v>119</v>
      </c>
      <c r="F6" s="142" t="s">
        <v>120</v>
      </c>
      <c r="G6" s="143" t="s">
        <v>29</v>
      </c>
      <c r="H6" s="146" t="s">
        <v>30</v>
      </c>
      <c r="I6" s="146" t="s">
        <v>121</v>
      </c>
      <c r="J6" s="146" t="s">
        <v>31</v>
      </c>
      <c r="K6" s="146" t="s">
        <v>122</v>
      </c>
      <c r="L6" s="146" t="s">
        <v>123</v>
      </c>
      <c r="M6" s="146" t="s">
        <v>124</v>
      </c>
      <c r="N6" s="146" t="s">
        <v>125</v>
      </c>
      <c r="O6" s="146" t="s">
        <v>126</v>
      </c>
      <c r="P6" s="146" t="s">
        <v>127</v>
      </c>
      <c r="Q6" s="146" t="s">
        <v>128</v>
      </c>
      <c r="R6" s="146" t="s">
        <v>129</v>
      </c>
      <c r="S6" s="146" t="s">
        <v>130</v>
      </c>
      <c r="T6" s="146" t="s">
        <v>131</v>
      </c>
      <c r="U6" s="146" t="s">
        <v>132</v>
      </c>
      <c r="V6" s="146" t="s">
        <v>133</v>
      </c>
      <c r="W6" s="146" t="s">
        <v>134</v>
      </c>
      <c r="X6" s="146" t="s">
        <v>135</v>
      </c>
      <c r="Y6" s="146" t="s">
        <v>136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5" t="s">
        <v>137</v>
      </c>
      <c r="B8" s="166" t="s">
        <v>79</v>
      </c>
      <c r="C8" s="183" t="s">
        <v>80</v>
      </c>
      <c r="D8" s="167"/>
      <c r="E8" s="168"/>
      <c r="F8" s="169"/>
      <c r="G8" s="169">
        <f>SUMIF(AG9:AG158,"&lt;&gt;NOR",G9:G158)</f>
        <v>0</v>
      </c>
      <c r="H8" s="169"/>
      <c r="I8" s="169">
        <f>SUM(I9:I158)</f>
        <v>0</v>
      </c>
      <c r="J8" s="169"/>
      <c r="K8" s="169">
        <f>SUM(K9:K158)</f>
        <v>0</v>
      </c>
      <c r="L8" s="169"/>
      <c r="M8" s="169">
        <f>SUM(M9:M158)</f>
        <v>0</v>
      </c>
      <c r="N8" s="168"/>
      <c r="O8" s="168">
        <f>SUM(O9:O158)</f>
        <v>189.57</v>
      </c>
      <c r="P8" s="168"/>
      <c r="Q8" s="168">
        <f>SUM(Q9:Q158)</f>
        <v>187.17999999999995</v>
      </c>
      <c r="R8" s="169"/>
      <c r="S8" s="169"/>
      <c r="T8" s="170"/>
      <c r="U8" s="164"/>
      <c r="V8" s="164">
        <f>SUM(V9:V158)</f>
        <v>396.12000000000006</v>
      </c>
      <c r="W8" s="164"/>
      <c r="X8" s="164"/>
      <c r="Y8" s="164"/>
      <c r="AG8" t="s">
        <v>138</v>
      </c>
    </row>
    <row r="9" spans="1:60" ht="22.5" outlineLevel="1" x14ac:dyDescent="0.2">
      <c r="A9" s="175">
        <v>1</v>
      </c>
      <c r="B9" s="176" t="s">
        <v>300</v>
      </c>
      <c r="C9" s="184" t="s">
        <v>301</v>
      </c>
      <c r="D9" s="177" t="s">
        <v>302</v>
      </c>
      <c r="E9" s="178">
        <v>334.25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0.22500000000000001</v>
      </c>
      <c r="Q9" s="178">
        <f>ROUND(E9*P9,2)</f>
        <v>75.209999999999994</v>
      </c>
      <c r="R9" s="180" t="s">
        <v>303</v>
      </c>
      <c r="S9" s="180" t="s">
        <v>143</v>
      </c>
      <c r="T9" s="181" t="s">
        <v>143</v>
      </c>
      <c r="U9" s="157">
        <v>0.14199999999999999</v>
      </c>
      <c r="V9" s="157">
        <f>ROUND(E9*U9,2)</f>
        <v>47.46</v>
      </c>
      <c r="W9" s="157"/>
      <c r="X9" s="157" t="s">
        <v>144</v>
      </c>
      <c r="Y9" s="157" t="s">
        <v>145</v>
      </c>
      <c r="Z9" s="147"/>
      <c r="AA9" s="147"/>
      <c r="AB9" s="147"/>
      <c r="AC9" s="147"/>
      <c r="AD9" s="147"/>
      <c r="AE9" s="147"/>
      <c r="AF9" s="147"/>
      <c r="AG9" s="147" t="s">
        <v>146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318" t="s">
        <v>304</v>
      </c>
      <c r="D10" s="319"/>
      <c r="E10" s="319"/>
      <c r="F10" s="319"/>
      <c r="G10" s="319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148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5" t="s">
        <v>305</v>
      </c>
      <c r="D11" s="158"/>
      <c r="E11" s="159">
        <v>6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150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5" t="s">
        <v>306</v>
      </c>
      <c r="D12" s="158"/>
      <c r="E12" s="159">
        <v>325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150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85" t="s">
        <v>307</v>
      </c>
      <c r="D13" s="158"/>
      <c r="E13" s="159">
        <v>1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150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5" t="s">
        <v>308</v>
      </c>
      <c r="D14" s="158"/>
      <c r="E14" s="159">
        <v>2.25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150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320"/>
      <c r="D15" s="321"/>
      <c r="E15" s="321"/>
      <c r="F15" s="321"/>
      <c r="G15" s="321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153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5">
        <v>2</v>
      </c>
      <c r="B16" s="176" t="s">
        <v>309</v>
      </c>
      <c r="C16" s="184" t="s">
        <v>310</v>
      </c>
      <c r="D16" s="177" t="s">
        <v>302</v>
      </c>
      <c r="E16" s="178">
        <v>325</v>
      </c>
      <c r="F16" s="179"/>
      <c r="G16" s="180">
        <f>ROUND(E16*F16,2)</f>
        <v>0</v>
      </c>
      <c r="H16" s="179"/>
      <c r="I16" s="180">
        <f>ROUND(E16*H16,2)</f>
        <v>0</v>
      </c>
      <c r="J16" s="179"/>
      <c r="K16" s="180">
        <f>ROUND(E16*J16,2)</f>
        <v>0</v>
      </c>
      <c r="L16" s="180">
        <v>21</v>
      </c>
      <c r="M16" s="180">
        <f>G16*(1+L16/100)</f>
        <v>0</v>
      </c>
      <c r="N16" s="178">
        <v>0</v>
      </c>
      <c r="O16" s="178">
        <f>ROUND(E16*N16,2)</f>
        <v>0</v>
      </c>
      <c r="P16" s="178">
        <v>0.33</v>
      </c>
      <c r="Q16" s="178">
        <f>ROUND(E16*P16,2)</f>
        <v>107.25</v>
      </c>
      <c r="R16" s="180" t="s">
        <v>303</v>
      </c>
      <c r="S16" s="180" t="s">
        <v>143</v>
      </c>
      <c r="T16" s="181" t="s">
        <v>143</v>
      </c>
      <c r="U16" s="157">
        <v>0.06</v>
      </c>
      <c r="V16" s="157">
        <f>ROUND(E16*U16,2)</f>
        <v>19.5</v>
      </c>
      <c r="W16" s="157"/>
      <c r="X16" s="157" t="s">
        <v>144</v>
      </c>
      <c r="Y16" s="157" t="s">
        <v>145</v>
      </c>
      <c r="Z16" s="147"/>
      <c r="AA16" s="147"/>
      <c r="AB16" s="147"/>
      <c r="AC16" s="147"/>
      <c r="AD16" s="147"/>
      <c r="AE16" s="147"/>
      <c r="AF16" s="147"/>
      <c r="AG16" s="147" t="s">
        <v>146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322" t="s">
        <v>311</v>
      </c>
      <c r="D17" s="323"/>
      <c r="E17" s="323"/>
      <c r="F17" s="323"/>
      <c r="G17" s="323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172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82" t="str">
        <f>C17</f>
        <v>podklad bude použit k zásypu po odstraněném bazénu - předpoklad zásypu na spodní vrstvu se směsi zuti a zeminy</v>
      </c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85" t="s">
        <v>306</v>
      </c>
      <c r="D18" s="158"/>
      <c r="E18" s="159">
        <v>325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150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320"/>
      <c r="D19" s="321"/>
      <c r="E19" s="321"/>
      <c r="F19" s="321"/>
      <c r="G19" s="321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153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3</v>
      </c>
      <c r="B20" s="176" t="s">
        <v>312</v>
      </c>
      <c r="C20" s="184" t="s">
        <v>313</v>
      </c>
      <c r="D20" s="177" t="s">
        <v>314</v>
      </c>
      <c r="E20" s="178">
        <v>12.282</v>
      </c>
      <c r="F20" s="179"/>
      <c r="G20" s="180">
        <f>ROUND(E20*F20,2)</f>
        <v>0</v>
      </c>
      <c r="H20" s="179"/>
      <c r="I20" s="180">
        <f>ROUND(E20*H20,2)</f>
        <v>0</v>
      </c>
      <c r="J20" s="179"/>
      <c r="K20" s="180">
        <f>ROUND(E20*J20,2)</f>
        <v>0</v>
      </c>
      <c r="L20" s="180">
        <v>21</v>
      </c>
      <c r="M20" s="180">
        <f>G20*(1+L20/100)</f>
        <v>0</v>
      </c>
      <c r="N20" s="178">
        <v>0</v>
      </c>
      <c r="O20" s="178">
        <f>ROUND(E20*N20,2)</f>
        <v>0</v>
      </c>
      <c r="P20" s="178">
        <v>0.22</v>
      </c>
      <c r="Q20" s="178">
        <f>ROUND(E20*P20,2)</f>
        <v>2.7</v>
      </c>
      <c r="R20" s="180" t="s">
        <v>303</v>
      </c>
      <c r="S20" s="180" t="s">
        <v>143</v>
      </c>
      <c r="T20" s="181" t="s">
        <v>143</v>
      </c>
      <c r="U20" s="157">
        <v>0.14299999999999999</v>
      </c>
      <c r="V20" s="157">
        <f>ROUND(E20*U20,2)</f>
        <v>1.76</v>
      </c>
      <c r="W20" s="157"/>
      <c r="X20" s="157" t="s">
        <v>144</v>
      </c>
      <c r="Y20" s="157" t="s">
        <v>145</v>
      </c>
      <c r="Z20" s="147"/>
      <c r="AA20" s="147"/>
      <c r="AB20" s="147"/>
      <c r="AC20" s="147"/>
      <c r="AD20" s="147"/>
      <c r="AE20" s="147"/>
      <c r="AF20" s="147"/>
      <c r="AG20" s="147" t="s">
        <v>146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318" t="s">
        <v>315</v>
      </c>
      <c r="D21" s="319"/>
      <c r="E21" s="319"/>
      <c r="F21" s="319"/>
      <c r="G21" s="319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148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82" t="str">
        <f>C21</f>
        <v>s vybouráním lože, s přemístěním hmot na skládku na vzdálenost do 3 m nebo naložením na dopravní prostředek</v>
      </c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5" t="s">
        <v>316</v>
      </c>
      <c r="D22" s="158"/>
      <c r="E22" s="159">
        <v>3.282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150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3" x14ac:dyDescent="0.2">
      <c r="A23" s="154"/>
      <c r="B23" s="155"/>
      <c r="C23" s="185" t="s">
        <v>317</v>
      </c>
      <c r="D23" s="158"/>
      <c r="E23" s="159">
        <v>9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150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320"/>
      <c r="D24" s="321"/>
      <c r="E24" s="321"/>
      <c r="F24" s="321"/>
      <c r="G24" s="321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153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4</v>
      </c>
      <c r="B25" s="176" t="s">
        <v>318</v>
      </c>
      <c r="C25" s="184" t="s">
        <v>319</v>
      </c>
      <c r="D25" s="177" t="s">
        <v>314</v>
      </c>
      <c r="E25" s="178">
        <v>8</v>
      </c>
      <c r="F25" s="179"/>
      <c r="G25" s="180">
        <f>ROUND(E25*F25,2)</f>
        <v>0</v>
      </c>
      <c r="H25" s="179"/>
      <c r="I25" s="180">
        <f>ROUND(E25*H25,2)</f>
        <v>0</v>
      </c>
      <c r="J25" s="179"/>
      <c r="K25" s="180">
        <f>ROUND(E25*J25,2)</f>
        <v>0</v>
      </c>
      <c r="L25" s="180">
        <v>21</v>
      </c>
      <c r="M25" s="180">
        <f>G25*(1+L25/100)</f>
        <v>0</v>
      </c>
      <c r="N25" s="178">
        <v>0</v>
      </c>
      <c r="O25" s="178">
        <f>ROUND(E25*N25,2)</f>
        <v>0</v>
      </c>
      <c r="P25" s="178">
        <v>9.4500000000000001E-2</v>
      </c>
      <c r="Q25" s="178">
        <f>ROUND(E25*P25,2)</f>
        <v>0.76</v>
      </c>
      <c r="R25" s="180" t="s">
        <v>303</v>
      </c>
      <c r="S25" s="180" t="s">
        <v>143</v>
      </c>
      <c r="T25" s="181" t="s">
        <v>143</v>
      </c>
      <c r="U25" s="157">
        <v>0.20799999999999999</v>
      </c>
      <c r="V25" s="157">
        <f>ROUND(E25*U25,2)</f>
        <v>1.66</v>
      </c>
      <c r="W25" s="157"/>
      <c r="X25" s="157" t="s">
        <v>144</v>
      </c>
      <c r="Y25" s="157" t="s">
        <v>145</v>
      </c>
      <c r="Z25" s="147"/>
      <c r="AA25" s="147"/>
      <c r="AB25" s="147"/>
      <c r="AC25" s="147"/>
      <c r="AD25" s="147"/>
      <c r="AE25" s="147"/>
      <c r="AF25" s="147"/>
      <c r="AG25" s="147" t="s">
        <v>146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318" t="s">
        <v>320</v>
      </c>
      <c r="D26" s="319"/>
      <c r="E26" s="319"/>
      <c r="F26" s="319"/>
      <c r="G26" s="319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148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324" t="s">
        <v>320</v>
      </c>
      <c r="D27" s="325"/>
      <c r="E27" s="325"/>
      <c r="F27" s="325"/>
      <c r="G27" s="325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172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5" t="s">
        <v>321</v>
      </c>
      <c r="D28" s="158"/>
      <c r="E28" s="159">
        <v>8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150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320"/>
      <c r="D29" s="321"/>
      <c r="E29" s="321"/>
      <c r="F29" s="321"/>
      <c r="G29" s="321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153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5</v>
      </c>
      <c r="B30" s="176" t="s">
        <v>322</v>
      </c>
      <c r="C30" s="184" t="s">
        <v>323</v>
      </c>
      <c r="D30" s="177" t="s">
        <v>314</v>
      </c>
      <c r="E30" s="178">
        <v>2.5</v>
      </c>
      <c r="F30" s="179"/>
      <c r="G30" s="180">
        <f>ROUND(E30*F30,2)</f>
        <v>0</v>
      </c>
      <c r="H30" s="179"/>
      <c r="I30" s="180">
        <f>ROUND(E30*H30,2)</f>
        <v>0</v>
      </c>
      <c r="J30" s="179"/>
      <c r="K30" s="180">
        <f>ROUND(E30*J30,2)</f>
        <v>0</v>
      </c>
      <c r="L30" s="180">
        <v>21</v>
      </c>
      <c r="M30" s="180">
        <f>G30*(1+L30/100)</f>
        <v>0</v>
      </c>
      <c r="N30" s="178">
        <v>0</v>
      </c>
      <c r="O30" s="178">
        <f>ROUND(E30*N30,2)</f>
        <v>0</v>
      </c>
      <c r="P30" s="178">
        <v>0.04</v>
      </c>
      <c r="Q30" s="178">
        <f>ROUND(E30*P30,2)</f>
        <v>0.1</v>
      </c>
      <c r="R30" s="180" t="s">
        <v>324</v>
      </c>
      <c r="S30" s="180" t="s">
        <v>143</v>
      </c>
      <c r="T30" s="181" t="s">
        <v>143</v>
      </c>
      <c r="U30" s="157">
        <v>0.25</v>
      </c>
      <c r="V30" s="157">
        <f>ROUND(E30*U30,2)</f>
        <v>0.63</v>
      </c>
      <c r="W30" s="157"/>
      <c r="X30" s="157" t="s">
        <v>144</v>
      </c>
      <c r="Y30" s="157" t="s">
        <v>145</v>
      </c>
      <c r="Z30" s="147"/>
      <c r="AA30" s="147"/>
      <c r="AB30" s="147"/>
      <c r="AC30" s="147"/>
      <c r="AD30" s="147"/>
      <c r="AE30" s="147"/>
      <c r="AF30" s="147"/>
      <c r="AG30" s="147" t="s">
        <v>146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318" t="s">
        <v>325</v>
      </c>
      <c r="D31" s="319"/>
      <c r="E31" s="319"/>
      <c r="F31" s="319"/>
      <c r="G31" s="319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148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2" x14ac:dyDescent="0.2">
      <c r="A32" s="154"/>
      <c r="B32" s="155"/>
      <c r="C32" s="324" t="s">
        <v>326</v>
      </c>
      <c r="D32" s="325"/>
      <c r="E32" s="325"/>
      <c r="F32" s="325"/>
      <c r="G32" s="325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172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82" t="str">
        <f>C32</f>
        <v>Část kanalizačního vedení bude vybourána a vykopána v rámci bouracích prací. Jedná se o část ke kanalizační šachtě cca 2,5 m od demolovaného objektu zázemí (šaten) severozápadním směrem.</v>
      </c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320"/>
      <c r="D33" s="321"/>
      <c r="E33" s="321"/>
      <c r="F33" s="321"/>
      <c r="G33" s="321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153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6</v>
      </c>
      <c r="B34" s="176" t="s">
        <v>327</v>
      </c>
      <c r="C34" s="184" t="s">
        <v>328</v>
      </c>
      <c r="D34" s="177" t="s">
        <v>141</v>
      </c>
      <c r="E34" s="178">
        <v>60</v>
      </c>
      <c r="F34" s="179"/>
      <c r="G34" s="180">
        <f>ROUND(E34*F34,2)</f>
        <v>0</v>
      </c>
      <c r="H34" s="179"/>
      <c r="I34" s="180">
        <f>ROUND(E34*H34,2)</f>
        <v>0</v>
      </c>
      <c r="J34" s="179"/>
      <c r="K34" s="180">
        <f>ROUND(E34*J34,2)</f>
        <v>0</v>
      </c>
      <c r="L34" s="180">
        <v>21</v>
      </c>
      <c r="M34" s="180">
        <f>G34*(1+L34/100)</f>
        <v>0</v>
      </c>
      <c r="N34" s="178">
        <v>0</v>
      </c>
      <c r="O34" s="178">
        <f>ROUND(E34*N34,2)</f>
        <v>0</v>
      </c>
      <c r="P34" s="178">
        <v>0</v>
      </c>
      <c r="Q34" s="178">
        <f>ROUND(E34*P34,2)</f>
        <v>0</v>
      </c>
      <c r="R34" s="180" t="s">
        <v>142</v>
      </c>
      <c r="S34" s="180" t="s">
        <v>143</v>
      </c>
      <c r="T34" s="181" t="s">
        <v>143</v>
      </c>
      <c r="U34" s="157">
        <v>9.5200000000000007E-2</v>
      </c>
      <c r="V34" s="157">
        <f>ROUND(E34*U34,2)</f>
        <v>5.71</v>
      </c>
      <c r="W34" s="157"/>
      <c r="X34" s="157" t="s">
        <v>144</v>
      </c>
      <c r="Y34" s="157" t="s">
        <v>145</v>
      </c>
      <c r="Z34" s="147"/>
      <c r="AA34" s="147"/>
      <c r="AB34" s="147"/>
      <c r="AC34" s="147"/>
      <c r="AD34" s="147"/>
      <c r="AE34" s="147"/>
      <c r="AF34" s="147"/>
      <c r="AG34" s="147" t="s">
        <v>146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318" t="s">
        <v>329</v>
      </c>
      <c r="D35" s="319"/>
      <c r="E35" s="319"/>
      <c r="F35" s="319"/>
      <c r="G35" s="319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148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82" t="str">
        <f>C35</f>
        <v>nebo lesní půdy, s vodorovným přemístěním na hromady v místě upotřebení nebo na dočasné či trvalé skládky se složením</v>
      </c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5" t="s">
        <v>330</v>
      </c>
      <c r="D36" s="158"/>
      <c r="E36" s="159">
        <v>60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150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320"/>
      <c r="D37" s="321"/>
      <c r="E37" s="321"/>
      <c r="F37" s="321"/>
      <c r="G37" s="321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153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5">
        <v>7</v>
      </c>
      <c r="B38" s="176" t="s">
        <v>331</v>
      </c>
      <c r="C38" s="184" t="s">
        <v>332</v>
      </c>
      <c r="D38" s="177" t="s">
        <v>141</v>
      </c>
      <c r="E38" s="178">
        <v>50.468319999999999</v>
      </c>
      <c r="F38" s="179"/>
      <c r="G38" s="180">
        <f>ROUND(E38*F38,2)</f>
        <v>0</v>
      </c>
      <c r="H38" s="179"/>
      <c r="I38" s="180">
        <f>ROUND(E38*H38,2)</f>
        <v>0</v>
      </c>
      <c r="J38" s="179"/>
      <c r="K38" s="180">
        <f>ROUND(E38*J38,2)</f>
        <v>0</v>
      </c>
      <c r="L38" s="180">
        <v>21</v>
      </c>
      <c r="M38" s="180">
        <f>G38*(1+L38/100)</f>
        <v>0</v>
      </c>
      <c r="N38" s="178">
        <v>0</v>
      </c>
      <c r="O38" s="178">
        <f>ROUND(E38*N38,2)</f>
        <v>0</v>
      </c>
      <c r="P38" s="178">
        <v>0</v>
      </c>
      <c r="Q38" s="178">
        <f>ROUND(E38*P38,2)</f>
        <v>0</v>
      </c>
      <c r="R38" s="180" t="s">
        <v>142</v>
      </c>
      <c r="S38" s="180" t="s">
        <v>143</v>
      </c>
      <c r="T38" s="181" t="s">
        <v>143</v>
      </c>
      <c r="U38" s="157">
        <v>3.5329999999999999</v>
      </c>
      <c r="V38" s="157">
        <f>ROUND(E38*U38,2)</f>
        <v>178.3</v>
      </c>
      <c r="W38" s="157"/>
      <c r="X38" s="157" t="s">
        <v>144</v>
      </c>
      <c r="Y38" s="157" t="s">
        <v>145</v>
      </c>
      <c r="Z38" s="147"/>
      <c r="AA38" s="147"/>
      <c r="AB38" s="147"/>
      <c r="AC38" s="147"/>
      <c r="AD38" s="147"/>
      <c r="AE38" s="147"/>
      <c r="AF38" s="147"/>
      <c r="AG38" s="147" t="s">
        <v>146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318" t="s">
        <v>333</v>
      </c>
      <c r="D39" s="319"/>
      <c r="E39" s="319"/>
      <c r="F39" s="319"/>
      <c r="G39" s="319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148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324" t="s">
        <v>334</v>
      </c>
      <c r="D40" s="325"/>
      <c r="E40" s="325"/>
      <c r="F40" s="325"/>
      <c r="G40" s="325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172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82" t="str">
        <f>C40</f>
        <v>propočet výkopů a odkopávek okolo bouraných konstrukcí zídek a základů - předpoklad ručních výkopů nebo použití malé mechanizace</v>
      </c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324" t="s">
        <v>335</v>
      </c>
      <c r="D41" s="325"/>
      <c r="E41" s="325"/>
      <c r="F41" s="325"/>
      <c r="G41" s="325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172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3.75" outlineLevel="2" x14ac:dyDescent="0.2">
      <c r="A42" s="154"/>
      <c r="B42" s="155"/>
      <c r="C42" s="185" t="s">
        <v>336</v>
      </c>
      <c r="D42" s="158"/>
      <c r="E42" s="159">
        <v>74.242320000000007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150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3" x14ac:dyDescent="0.2">
      <c r="A43" s="154"/>
      <c r="B43" s="155"/>
      <c r="C43" s="185" t="s">
        <v>337</v>
      </c>
      <c r="D43" s="158"/>
      <c r="E43" s="159">
        <v>-25.6008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150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85" t="s">
        <v>338</v>
      </c>
      <c r="D44" s="158"/>
      <c r="E44" s="159">
        <v>-4.9732000000000003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150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3" x14ac:dyDescent="0.2">
      <c r="A45" s="154"/>
      <c r="B45" s="155"/>
      <c r="C45" s="185" t="s">
        <v>339</v>
      </c>
      <c r="D45" s="158"/>
      <c r="E45" s="159">
        <v>16.32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150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5" t="s">
        <v>340</v>
      </c>
      <c r="D46" s="158"/>
      <c r="E46" s="159">
        <v>-9.52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150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320"/>
      <c r="D47" s="321"/>
      <c r="E47" s="321"/>
      <c r="F47" s="321"/>
      <c r="G47" s="321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153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5">
        <v>8</v>
      </c>
      <c r="B48" s="176" t="s">
        <v>341</v>
      </c>
      <c r="C48" s="184" t="s">
        <v>342</v>
      </c>
      <c r="D48" s="177" t="s">
        <v>314</v>
      </c>
      <c r="E48" s="178">
        <v>44.1</v>
      </c>
      <c r="F48" s="179"/>
      <c r="G48" s="180">
        <f>ROUND(E48*F48,2)</f>
        <v>0</v>
      </c>
      <c r="H48" s="179"/>
      <c r="I48" s="180">
        <f>ROUND(E48*H48,2)</f>
        <v>0</v>
      </c>
      <c r="J48" s="179"/>
      <c r="K48" s="180">
        <f>ROUND(E48*J48,2)</f>
        <v>0</v>
      </c>
      <c r="L48" s="180">
        <v>21</v>
      </c>
      <c r="M48" s="180">
        <f>G48*(1+L48/100)</f>
        <v>0</v>
      </c>
      <c r="N48" s="178">
        <v>0</v>
      </c>
      <c r="O48" s="178">
        <f>ROUND(E48*N48,2)</f>
        <v>0</v>
      </c>
      <c r="P48" s="178">
        <v>2.6200000000000001E-2</v>
      </c>
      <c r="Q48" s="178">
        <f>ROUND(E48*P48,2)</f>
        <v>1.1599999999999999</v>
      </c>
      <c r="R48" s="180" t="s">
        <v>142</v>
      </c>
      <c r="S48" s="180" t="s">
        <v>143</v>
      </c>
      <c r="T48" s="181" t="s">
        <v>143</v>
      </c>
      <c r="U48" s="157">
        <v>0.89</v>
      </c>
      <c r="V48" s="157">
        <f>ROUND(E48*U48,2)</f>
        <v>39.25</v>
      </c>
      <c r="W48" s="157"/>
      <c r="X48" s="157" t="s">
        <v>144</v>
      </c>
      <c r="Y48" s="157" t="s">
        <v>145</v>
      </c>
      <c r="Z48" s="147"/>
      <c r="AA48" s="147"/>
      <c r="AB48" s="147"/>
      <c r="AC48" s="147"/>
      <c r="AD48" s="147"/>
      <c r="AE48" s="147"/>
      <c r="AF48" s="147"/>
      <c r="AG48" s="147" t="s">
        <v>146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318" t="s">
        <v>343</v>
      </c>
      <c r="D49" s="319"/>
      <c r="E49" s="319"/>
      <c r="F49" s="319"/>
      <c r="G49" s="319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148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2" x14ac:dyDescent="0.2">
      <c r="A50" s="154"/>
      <c r="B50" s="155"/>
      <c r="C50" s="185" t="s">
        <v>344</v>
      </c>
      <c r="D50" s="158"/>
      <c r="E50" s="159">
        <v>44.1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150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320"/>
      <c r="D51" s="321"/>
      <c r="E51" s="321"/>
      <c r="F51" s="321"/>
      <c r="G51" s="321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153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5">
        <v>9</v>
      </c>
      <c r="B52" s="176" t="s">
        <v>345</v>
      </c>
      <c r="C52" s="184" t="s">
        <v>346</v>
      </c>
      <c r="D52" s="177" t="s">
        <v>141</v>
      </c>
      <c r="E52" s="178">
        <v>130</v>
      </c>
      <c r="F52" s="179"/>
      <c r="G52" s="180">
        <f>ROUND(E52*F52,2)</f>
        <v>0</v>
      </c>
      <c r="H52" s="179"/>
      <c r="I52" s="180">
        <f>ROUND(E52*H52,2)</f>
        <v>0</v>
      </c>
      <c r="J52" s="179"/>
      <c r="K52" s="180">
        <f>ROUND(E52*J52,2)</f>
        <v>0</v>
      </c>
      <c r="L52" s="180">
        <v>21</v>
      </c>
      <c r="M52" s="180">
        <f>G52*(1+L52/100)</f>
        <v>0</v>
      </c>
      <c r="N52" s="178">
        <v>0</v>
      </c>
      <c r="O52" s="178">
        <f>ROUND(E52*N52,2)</f>
        <v>0</v>
      </c>
      <c r="P52" s="178">
        <v>0</v>
      </c>
      <c r="Q52" s="178">
        <f>ROUND(E52*P52,2)</f>
        <v>0</v>
      </c>
      <c r="R52" s="180" t="s">
        <v>142</v>
      </c>
      <c r="S52" s="180" t="s">
        <v>143</v>
      </c>
      <c r="T52" s="181" t="s">
        <v>143</v>
      </c>
      <c r="U52" s="157">
        <v>1.0999999999999999E-2</v>
      </c>
      <c r="V52" s="157">
        <f>ROUND(E52*U52,2)</f>
        <v>1.43</v>
      </c>
      <c r="W52" s="157"/>
      <c r="X52" s="157" t="s">
        <v>144</v>
      </c>
      <c r="Y52" s="157" t="s">
        <v>145</v>
      </c>
      <c r="Z52" s="147"/>
      <c r="AA52" s="147"/>
      <c r="AB52" s="147"/>
      <c r="AC52" s="147"/>
      <c r="AD52" s="147"/>
      <c r="AE52" s="147"/>
      <c r="AF52" s="147"/>
      <c r="AG52" s="147" t="s">
        <v>146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318" t="s">
        <v>156</v>
      </c>
      <c r="D53" s="319"/>
      <c r="E53" s="319"/>
      <c r="F53" s="319"/>
      <c r="G53" s="319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148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85" t="s">
        <v>347</v>
      </c>
      <c r="D54" s="158"/>
      <c r="E54" s="159">
        <v>268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150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85" t="s">
        <v>348</v>
      </c>
      <c r="D55" s="158"/>
      <c r="E55" s="159">
        <v>-138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150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320"/>
      <c r="D56" s="321"/>
      <c r="E56" s="321"/>
      <c r="F56" s="321"/>
      <c r="G56" s="321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153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5">
        <v>10</v>
      </c>
      <c r="B57" s="176" t="s">
        <v>349</v>
      </c>
      <c r="C57" s="184" t="s">
        <v>350</v>
      </c>
      <c r="D57" s="177" t="s">
        <v>141</v>
      </c>
      <c r="E57" s="178">
        <v>15</v>
      </c>
      <c r="F57" s="179"/>
      <c r="G57" s="180">
        <f>ROUND(E57*F57,2)</f>
        <v>0</v>
      </c>
      <c r="H57" s="179"/>
      <c r="I57" s="180">
        <f>ROUND(E57*H57,2)</f>
        <v>0</v>
      </c>
      <c r="J57" s="179"/>
      <c r="K57" s="180">
        <f>ROUND(E57*J57,2)</f>
        <v>0</v>
      </c>
      <c r="L57" s="180">
        <v>21</v>
      </c>
      <c r="M57" s="180">
        <f>G57*(1+L57/100)</f>
        <v>0</v>
      </c>
      <c r="N57" s="178">
        <v>0</v>
      </c>
      <c r="O57" s="178">
        <f>ROUND(E57*N57,2)</f>
        <v>0</v>
      </c>
      <c r="P57" s="178">
        <v>0</v>
      </c>
      <c r="Q57" s="178">
        <f>ROUND(E57*P57,2)</f>
        <v>0</v>
      </c>
      <c r="R57" s="180" t="s">
        <v>142</v>
      </c>
      <c r="S57" s="180" t="s">
        <v>143</v>
      </c>
      <c r="T57" s="181" t="s">
        <v>143</v>
      </c>
      <c r="U57" s="157">
        <v>1.2E-2</v>
      </c>
      <c r="V57" s="157">
        <f>ROUND(E57*U57,2)</f>
        <v>0.18</v>
      </c>
      <c r="W57" s="157"/>
      <c r="X57" s="157" t="s">
        <v>144</v>
      </c>
      <c r="Y57" s="157" t="s">
        <v>145</v>
      </c>
      <c r="Z57" s="147"/>
      <c r="AA57" s="147"/>
      <c r="AB57" s="147"/>
      <c r="AC57" s="147"/>
      <c r="AD57" s="147"/>
      <c r="AE57" s="147"/>
      <c r="AF57" s="147"/>
      <c r="AG57" s="147" t="s">
        <v>146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318" t="s">
        <v>156</v>
      </c>
      <c r="D58" s="319"/>
      <c r="E58" s="319"/>
      <c r="F58" s="319"/>
      <c r="G58" s="319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148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85" t="s">
        <v>351</v>
      </c>
      <c r="D59" s="158"/>
      <c r="E59" s="159">
        <v>15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150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320"/>
      <c r="D60" s="321"/>
      <c r="E60" s="321"/>
      <c r="F60" s="321"/>
      <c r="G60" s="321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153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5">
        <v>11</v>
      </c>
      <c r="B61" s="176" t="s">
        <v>352</v>
      </c>
      <c r="C61" s="184" t="s">
        <v>353</v>
      </c>
      <c r="D61" s="177" t="s">
        <v>141</v>
      </c>
      <c r="E61" s="178">
        <v>1300</v>
      </c>
      <c r="F61" s="179"/>
      <c r="G61" s="180">
        <f>ROUND(E61*F61,2)</f>
        <v>0</v>
      </c>
      <c r="H61" s="179"/>
      <c r="I61" s="180">
        <f>ROUND(E61*H61,2)</f>
        <v>0</v>
      </c>
      <c r="J61" s="179"/>
      <c r="K61" s="180">
        <f>ROUND(E61*J61,2)</f>
        <v>0</v>
      </c>
      <c r="L61" s="180">
        <v>21</v>
      </c>
      <c r="M61" s="180">
        <f>G61*(1+L61/100)</f>
        <v>0</v>
      </c>
      <c r="N61" s="178">
        <v>0</v>
      </c>
      <c r="O61" s="178">
        <f>ROUND(E61*N61,2)</f>
        <v>0</v>
      </c>
      <c r="P61" s="178">
        <v>0</v>
      </c>
      <c r="Q61" s="178">
        <f>ROUND(E61*P61,2)</f>
        <v>0</v>
      </c>
      <c r="R61" s="180" t="s">
        <v>142</v>
      </c>
      <c r="S61" s="180" t="s">
        <v>143</v>
      </c>
      <c r="T61" s="181" t="s">
        <v>143</v>
      </c>
      <c r="U61" s="157">
        <v>0</v>
      </c>
      <c r="V61" s="157">
        <f>ROUND(E61*U61,2)</f>
        <v>0</v>
      </c>
      <c r="W61" s="157"/>
      <c r="X61" s="157" t="s">
        <v>144</v>
      </c>
      <c r="Y61" s="157" t="s">
        <v>145</v>
      </c>
      <c r="Z61" s="147"/>
      <c r="AA61" s="147"/>
      <c r="AB61" s="147"/>
      <c r="AC61" s="147"/>
      <c r="AD61" s="147"/>
      <c r="AE61" s="147"/>
      <c r="AF61" s="147"/>
      <c r="AG61" s="147" t="s">
        <v>146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318" t="s">
        <v>156</v>
      </c>
      <c r="D62" s="319"/>
      <c r="E62" s="319"/>
      <c r="F62" s="319"/>
      <c r="G62" s="319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148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6" t="s">
        <v>178</v>
      </c>
      <c r="D63" s="160"/>
      <c r="E63" s="161"/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150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7" t="s">
        <v>354</v>
      </c>
      <c r="D64" s="160"/>
      <c r="E64" s="161">
        <v>268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150</v>
      </c>
      <c r="AH64" s="147">
        <v>2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7" t="s">
        <v>355</v>
      </c>
      <c r="D65" s="160"/>
      <c r="E65" s="161">
        <v>-138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150</v>
      </c>
      <c r="AH65" s="147">
        <v>2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6" t="s">
        <v>181</v>
      </c>
      <c r="D66" s="160"/>
      <c r="E66" s="161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150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5" t="s">
        <v>356</v>
      </c>
      <c r="D67" s="158"/>
      <c r="E67" s="159">
        <v>1300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150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320"/>
      <c r="D68" s="321"/>
      <c r="E68" s="321"/>
      <c r="F68" s="321"/>
      <c r="G68" s="321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153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5">
        <v>12</v>
      </c>
      <c r="B69" s="176" t="s">
        <v>163</v>
      </c>
      <c r="C69" s="184" t="s">
        <v>164</v>
      </c>
      <c r="D69" s="177" t="s">
        <v>141</v>
      </c>
      <c r="E69" s="178">
        <v>130</v>
      </c>
      <c r="F69" s="179"/>
      <c r="G69" s="180">
        <f>ROUND(E69*F69,2)</f>
        <v>0</v>
      </c>
      <c r="H69" s="179"/>
      <c r="I69" s="180">
        <f>ROUND(E69*H69,2)</f>
        <v>0</v>
      </c>
      <c r="J69" s="179"/>
      <c r="K69" s="180">
        <f>ROUND(E69*J69,2)</f>
        <v>0</v>
      </c>
      <c r="L69" s="180">
        <v>21</v>
      </c>
      <c r="M69" s="180">
        <f>G69*(1+L69/100)</f>
        <v>0</v>
      </c>
      <c r="N69" s="178">
        <v>0</v>
      </c>
      <c r="O69" s="178">
        <f>ROUND(E69*N69,2)</f>
        <v>0</v>
      </c>
      <c r="P69" s="178">
        <v>0</v>
      </c>
      <c r="Q69" s="178">
        <f>ROUND(E69*P69,2)</f>
        <v>0</v>
      </c>
      <c r="R69" s="180" t="s">
        <v>142</v>
      </c>
      <c r="S69" s="180" t="s">
        <v>143</v>
      </c>
      <c r="T69" s="181" t="s">
        <v>143</v>
      </c>
      <c r="U69" s="157">
        <v>5.2999999999999999E-2</v>
      </c>
      <c r="V69" s="157">
        <f>ROUND(E69*U69,2)</f>
        <v>6.89</v>
      </c>
      <c r="W69" s="157"/>
      <c r="X69" s="157" t="s">
        <v>144</v>
      </c>
      <c r="Y69" s="157" t="s">
        <v>145</v>
      </c>
      <c r="Z69" s="147"/>
      <c r="AA69" s="147"/>
      <c r="AB69" s="147"/>
      <c r="AC69" s="147"/>
      <c r="AD69" s="147"/>
      <c r="AE69" s="147"/>
      <c r="AF69" s="147"/>
      <c r="AG69" s="147" t="s">
        <v>146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5" t="s">
        <v>347</v>
      </c>
      <c r="D70" s="158"/>
      <c r="E70" s="159">
        <v>268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150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5" t="s">
        <v>348</v>
      </c>
      <c r="D71" s="158"/>
      <c r="E71" s="159">
        <v>-138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150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320"/>
      <c r="D72" s="321"/>
      <c r="E72" s="321"/>
      <c r="F72" s="321"/>
      <c r="G72" s="321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153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33.75" outlineLevel="1" x14ac:dyDescent="0.2">
      <c r="A73" s="175">
        <v>13</v>
      </c>
      <c r="B73" s="176" t="s">
        <v>357</v>
      </c>
      <c r="C73" s="184" t="s">
        <v>358</v>
      </c>
      <c r="D73" s="177" t="s">
        <v>141</v>
      </c>
      <c r="E73" s="178">
        <v>169.61953</v>
      </c>
      <c r="F73" s="179"/>
      <c r="G73" s="180">
        <f>ROUND(E73*F73,2)</f>
        <v>0</v>
      </c>
      <c r="H73" s="179"/>
      <c r="I73" s="180">
        <f>ROUND(E73*H73,2)</f>
        <v>0</v>
      </c>
      <c r="J73" s="179"/>
      <c r="K73" s="180">
        <f>ROUND(E73*J73,2)</f>
        <v>0</v>
      </c>
      <c r="L73" s="180">
        <v>21</v>
      </c>
      <c r="M73" s="180">
        <f>G73*(1+L73/100)</f>
        <v>0</v>
      </c>
      <c r="N73" s="178">
        <v>0</v>
      </c>
      <c r="O73" s="178">
        <f>ROUND(E73*N73,2)</f>
        <v>0</v>
      </c>
      <c r="P73" s="178">
        <v>0</v>
      </c>
      <c r="Q73" s="178">
        <f>ROUND(E73*P73,2)</f>
        <v>0</v>
      </c>
      <c r="R73" s="180" t="s">
        <v>142</v>
      </c>
      <c r="S73" s="180" t="s">
        <v>143</v>
      </c>
      <c r="T73" s="181" t="s">
        <v>143</v>
      </c>
      <c r="U73" s="157">
        <v>4.2999999999999997E-2</v>
      </c>
      <c r="V73" s="157">
        <f>ROUND(E73*U73,2)</f>
        <v>7.29</v>
      </c>
      <c r="W73" s="157"/>
      <c r="X73" s="157" t="s">
        <v>144</v>
      </c>
      <c r="Y73" s="157" t="s">
        <v>145</v>
      </c>
      <c r="Z73" s="147"/>
      <c r="AA73" s="147"/>
      <c r="AB73" s="147"/>
      <c r="AC73" s="147"/>
      <c r="AD73" s="147"/>
      <c r="AE73" s="147"/>
      <c r="AF73" s="147"/>
      <c r="AG73" s="147" t="s">
        <v>146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318" t="s">
        <v>167</v>
      </c>
      <c r="D74" s="319"/>
      <c r="E74" s="319"/>
      <c r="F74" s="319"/>
      <c r="G74" s="319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148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5" t="s">
        <v>359</v>
      </c>
      <c r="D75" s="158"/>
      <c r="E75" s="159">
        <v>268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150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5" t="s">
        <v>360</v>
      </c>
      <c r="D76" s="158"/>
      <c r="E76" s="159"/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150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85" t="s">
        <v>361</v>
      </c>
      <c r="D77" s="158"/>
      <c r="E77" s="159">
        <v>-44.490600000000001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150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3" x14ac:dyDescent="0.2">
      <c r="A78" s="154"/>
      <c r="B78" s="155"/>
      <c r="C78" s="185" t="s">
        <v>362</v>
      </c>
      <c r="D78" s="158"/>
      <c r="E78" s="159">
        <v>-15.287000000000001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150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85" t="s">
        <v>363</v>
      </c>
      <c r="D79" s="158"/>
      <c r="E79" s="159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150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5" t="s">
        <v>173</v>
      </c>
      <c r="D80" s="158"/>
      <c r="E80" s="159"/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150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3" x14ac:dyDescent="0.2">
      <c r="A81" s="154"/>
      <c r="B81" s="155"/>
      <c r="C81" s="185" t="s">
        <v>364</v>
      </c>
      <c r="D81" s="158"/>
      <c r="E81" s="159">
        <v>-10.617599999999999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150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85" t="s">
        <v>174</v>
      </c>
      <c r="D82" s="158"/>
      <c r="E82" s="159"/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150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3" x14ac:dyDescent="0.2">
      <c r="A83" s="154"/>
      <c r="B83" s="155"/>
      <c r="C83" s="185" t="s">
        <v>365</v>
      </c>
      <c r="D83" s="158"/>
      <c r="E83" s="159">
        <v>-27.98527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150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320"/>
      <c r="D84" s="321"/>
      <c r="E84" s="321"/>
      <c r="F84" s="321"/>
      <c r="G84" s="321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153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5">
        <v>14</v>
      </c>
      <c r="B85" s="176" t="s">
        <v>366</v>
      </c>
      <c r="C85" s="184" t="s">
        <v>367</v>
      </c>
      <c r="D85" s="177" t="s">
        <v>141</v>
      </c>
      <c r="E85" s="178">
        <v>15</v>
      </c>
      <c r="F85" s="179"/>
      <c r="G85" s="180">
        <f>ROUND(E85*F85,2)</f>
        <v>0</v>
      </c>
      <c r="H85" s="179"/>
      <c r="I85" s="180">
        <f>ROUND(E85*H85,2)</f>
        <v>0</v>
      </c>
      <c r="J85" s="179"/>
      <c r="K85" s="180">
        <f>ROUND(E85*J85,2)</f>
        <v>0</v>
      </c>
      <c r="L85" s="180">
        <v>21</v>
      </c>
      <c r="M85" s="180">
        <f>G85*(1+L85/100)</f>
        <v>0</v>
      </c>
      <c r="N85" s="178">
        <v>0</v>
      </c>
      <c r="O85" s="178">
        <f>ROUND(E85*N85,2)</f>
        <v>0</v>
      </c>
      <c r="P85" s="178">
        <v>0</v>
      </c>
      <c r="Q85" s="178">
        <f>ROUND(E85*P85,2)</f>
        <v>0</v>
      </c>
      <c r="R85" s="180" t="s">
        <v>142</v>
      </c>
      <c r="S85" s="180" t="s">
        <v>143</v>
      </c>
      <c r="T85" s="181" t="s">
        <v>143</v>
      </c>
      <c r="U85" s="157">
        <v>3.1E-2</v>
      </c>
      <c r="V85" s="157">
        <f>ROUND(E85*U85,2)</f>
        <v>0.47</v>
      </c>
      <c r="W85" s="157"/>
      <c r="X85" s="157" t="s">
        <v>144</v>
      </c>
      <c r="Y85" s="157" t="s">
        <v>145</v>
      </c>
      <c r="Z85" s="147"/>
      <c r="AA85" s="147"/>
      <c r="AB85" s="147"/>
      <c r="AC85" s="147"/>
      <c r="AD85" s="147"/>
      <c r="AE85" s="147"/>
      <c r="AF85" s="147"/>
      <c r="AG85" s="147" t="s">
        <v>146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322" t="s">
        <v>368</v>
      </c>
      <c r="D86" s="323"/>
      <c r="E86" s="323"/>
      <c r="F86" s="323"/>
      <c r="G86" s="323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172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82" t="str">
        <f>C86</f>
        <v>Uložení sypaniny do násypů nebo na skládku s rozprostřením sypaniny ve vrstvách a s hrubým urovnáním.</v>
      </c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5" t="s">
        <v>351</v>
      </c>
      <c r="D87" s="158"/>
      <c r="E87" s="159">
        <v>15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150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320"/>
      <c r="D88" s="321"/>
      <c r="E88" s="321"/>
      <c r="F88" s="321"/>
      <c r="G88" s="321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153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75">
        <v>15</v>
      </c>
      <c r="B89" s="176" t="s">
        <v>168</v>
      </c>
      <c r="C89" s="184" t="s">
        <v>169</v>
      </c>
      <c r="D89" s="177" t="s">
        <v>141</v>
      </c>
      <c r="E89" s="178">
        <v>135.869</v>
      </c>
      <c r="F89" s="179"/>
      <c r="G89" s="180">
        <f>ROUND(E89*F89,2)</f>
        <v>0</v>
      </c>
      <c r="H89" s="179"/>
      <c r="I89" s="180">
        <f>ROUND(E89*H89,2)</f>
        <v>0</v>
      </c>
      <c r="J89" s="179"/>
      <c r="K89" s="180">
        <f>ROUND(E89*J89,2)</f>
        <v>0</v>
      </c>
      <c r="L89" s="180">
        <v>21</v>
      </c>
      <c r="M89" s="180">
        <f>G89*(1+L89/100)</f>
        <v>0</v>
      </c>
      <c r="N89" s="178">
        <v>0</v>
      </c>
      <c r="O89" s="178">
        <f>ROUND(E89*N89,2)</f>
        <v>0</v>
      </c>
      <c r="P89" s="178">
        <v>0</v>
      </c>
      <c r="Q89" s="178">
        <f>ROUND(E89*P89,2)</f>
        <v>0</v>
      </c>
      <c r="R89" s="180" t="s">
        <v>142</v>
      </c>
      <c r="S89" s="180" t="s">
        <v>143</v>
      </c>
      <c r="T89" s="181" t="s">
        <v>143</v>
      </c>
      <c r="U89" s="157">
        <v>0.20200000000000001</v>
      </c>
      <c r="V89" s="157">
        <f>ROUND(E89*U89,2)</f>
        <v>27.45</v>
      </c>
      <c r="W89" s="157"/>
      <c r="X89" s="157" t="s">
        <v>144</v>
      </c>
      <c r="Y89" s="157" t="s">
        <v>145</v>
      </c>
      <c r="Z89" s="147"/>
      <c r="AA89" s="147"/>
      <c r="AB89" s="147"/>
      <c r="AC89" s="147"/>
      <c r="AD89" s="147"/>
      <c r="AE89" s="147"/>
      <c r="AF89" s="147"/>
      <c r="AG89" s="147" t="s">
        <v>146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318" t="s">
        <v>170</v>
      </c>
      <c r="D90" s="319"/>
      <c r="E90" s="319"/>
      <c r="F90" s="319"/>
      <c r="G90" s="319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148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324" t="s">
        <v>171</v>
      </c>
      <c r="D91" s="325"/>
      <c r="E91" s="325"/>
      <c r="F91" s="325"/>
      <c r="G91" s="325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172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85" t="s">
        <v>369</v>
      </c>
      <c r="D92" s="158"/>
      <c r="E92" s="159"/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150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5" t="s">
        <v>370</v>
      </c>
      <c r="D93" s="158"/>
      <c r="E93" s="159">
        <v>76.091399999999993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150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85" t="s">
        <v>371</v>
      </c>
      <c r="D94" s="158"/>
      <c r="E94" s="159">
        <v>44.490600000000001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150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3" x14ac:dyDescent="0.2">
      <c r="A95" s="154"/>
      <c r="B95" s="155"/>
      <c r="C95" s="185" t="s">
        <v>372</v>
      </c>
      <c r="D95" s="158"/>
      <c r="E95" s="159">
        <v>15.287000000000001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150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6" t="s">
        <v>178</v>
      </c>
      <c r="D96" s="160"/>
      <c r="E96" s="161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150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3" x14ac:dyDescent="0.2">
      <c r="A97" s="154"/>
      <c r="B97" s="155"/>
      <c r="C97" s="187" t="s">
        <v>373</v>
      </c>
      <c r="D97" s="160"/>
      <c r="E97" s="161">
        <v>25.6008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150</v>
      </c>
      <c r="AH97" s="147">
        <v>2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87" t="s">
        <v>374</v>
      </c>
      <c r="D98" s="160"/>
      <c r="E98" s="161">
        <v>4.9732000000000003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150</v>
      </c>
      <c r="AH98" s="147">
        <v>2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6" t="s">
        <v>181</v>
      </c>
      <c r="D99" s="160"/>
      <c r="E99" s="161"/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150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85" t="s">
        <v>176</v>
      </c>
      <c r="D100" s="158"/>
      <c r="E100" s="159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150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85" t="s">
        <v>375</v>
      </c>
      <c r="D101" s="158"/>
      <c r="E101" s="159"/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150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86" t="s">
        <v>178</v>
      </c>
      <c r="D102" s="160"/>
      <c r="E102" s="161"/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150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3" x14ac:dyDescent="0.2">
      <c r="A103" s="154"/>
      <c r="B103" s="155"/>
      <c r="C103" s="187" t="s">
        <v>373</v>
      </c>
      <c r="D103" s="160"/>
      <c r="E103" s="161">
        <v>25.6008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150</v>
      </c>
      <c r="AH103" s="147">
        <v>2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87" t="s">
        <v>374</v>
      </c>
      <c r="D104" s="160"/>
      <c r="E104" s="161">
        <v>4.9732000000000003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150</v>
      </c>
      <c r="AH104" s="147">
        <v>2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87" t="s">
        <v>376</v>
      </c>
      <c r="D105" s="160"/>
      <c r="E105" s="161">
        <v>3.2346599999999999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150</v>
      </c>
      <c r="AH105" s="147">
        <v>2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86" t="s">
        <v>181</v>
      </c>
      <c r="D106" s="160"/>
      <c r="E106" s="161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150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85" t="s">
        <v>377</v>
      </c>
      <c r="D107" s="158"/>
      <c r="E107" s="159"/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150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86" t="s">
        <v>178</v>
      </c>
      <c r="D108" s="160"/>
      <c r="E108" s="161"/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150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87" t="s">
        <v>378</v>
      </c>
      <c r="D109" s="160"/>
      <c r="E109" s="161">
        <v>9.52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150</v>
      </c>
      <c r="AH109" s="147">
        <v>2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86" t="s">
        <v>181</v>
      </c>
      <c r="D110" s="160"/>
      <c r="E110" s="161"/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150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85" t="s">
        <v>379</v>
      </c>
      <c r="D111" s="158"/>
      <c r="E111" s="159"/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150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86" t="s">
        <v>178</v>
      </c>
      <c r="D112" s="160"/>
      <c r="E112" s="161"/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150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87" t="s">
        <v>380</v>
      </c>
      <c r="D113" s="160"/>
      <c r="E113" s="161">
        <v>17.831340000000001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150</v>
      </c>
      <c r="AH113" s="147">
        <v>2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3" x14ac:dyDescent="0.2">
      <c r="A114" s="154"/>
      <c r="B114" s="155"/>
      <c r="C114" s="187" t="s">
        <v>381</v>
      </c>
      <c r="D114" s="160"/>
      <c r="E114" s="161">
        <v>7.6802400000000004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150</v>
      </c>
      <c r="AH114" s="147">
        <v>2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87" t="s">
        <v>382</v>
      </c>
      <c r="D115" s="160"/>
      <c r="E115" s="161">
        <v>1.9854499999999999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150</v>
      </c>
      <c r="AH115" s="147">
        <v>2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86" t="s">
        <v>181</v>
      </c>
      <c r="D116" s="160"/>
      <c r="E116" s="161"/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150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85" t="s">
        <v>176</v>
      </c>
      <c r="D117" s="158"/>
      <c r="E117" s="159"/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150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86" t="s">
        <v>178</v>
      </c>
      <c r="D118" s="160"/>
      <c r="E118" s="161"/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150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87" t="s">
        <v>383</v>
      </c>
      <c r="D119" s="160"/>
      <c r="E119" s="161">
        <v>13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150</v>
      </c>
      <c r="AH119" s="147">
        <v>2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3" x14ac:dyDescent="0.2">
      <c r="A120" s="154"/>
      <c r="B120" s="155"/>
      <c r="C120" s="187" t="s">
        <v>384</v>
      </c>
      <c r="D120" s="160"/>
      <c r="E120" s="161">
        <v>83.825689999999994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150</v>
      </c>
      <c r="AH120" s="147">
        <v>2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86" t="s">
        <v>181</v>
      </c>
      <c r="D121" s="160"/>
      <c r="E121" s="161"/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150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85" t="s">
        <v>176</v>
      </c>
      <c r="D122" s="158"/>
      <c r="E122" s="159"/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150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86" t="s">
        <v>178</v>
      </c>
      <c r="D123" s="160"/>
      <c r="E123" s="161"/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150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87" t="s">
        <v>385</v>
      </c>
      <c r="D124" s="160"/>
      <c r="E124" s="161">
        <v>7.7342899999999997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150</v>
      </c>
      <c r="AH124" s="147">
        <v>2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86" t="s">
        <v>181</v>
      </c>
      <c r="D125" s="160"/>
      <c r="E125" s="161"/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150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320"/>
      <c r="D126" s="321"/>
      <c r="E126" s="321"/>
      <c r="F126" s="321"/>
      <c r="G126" s="321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153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5">
        <v>16</v>
      </c>
      <c r="B127" s="176" t="s">
        <v>386</v>
      </c>
      <c r="C127" s="184" t="s">
        <v>387</v>
      </c>
      <c r="D127" s="177" t="s">
        <v>141</v>
      </c>
      <c r="E127" s="178">
        <v>15</v>
      </c>
      <c r="F127" s="179"/>
      <c r="G127" s="180">
        <f>ROUND(E127*F127,2)</f>
        <v>0</v>
      </c>
      <c r="H127" s="179"/>
      <c r="I127" s="180">
        <f>ROUND(E127*H127,2)</f>
        <v>0</v>
      </c>
      <c r="J127" s="179"/>
      <c r="K127" s="180">
        <f>ROUND(E127*J127,2)</f>
        <v>0</v>
      </c>
      <c r="L127" s="180">
        <v>21</v>
      </c>
      <c r="M127" s="180">
        <f>G127*(1+L127/100)</f>
        <v>0</v>
      </c>
      <c r="N127" s="178">
        <v>0</v>
      </c>
      <c r="O127" s="178">
        <f>ROUND(E127*N127,2)</f>
        <v>0</v>
      </c>
      <c r="P127" s="178">
        <v>0</v>
      </c>
      <c r="Q127" s="178">
        <f>ROUND(E127*P127,2)</f>
        <v>0</v>
      </c>
      <c r="R127" s="180" t="s">
        <v>388</v>
      </c>
      <c r="S127" s="180" t="s">
        <v>143</v>
      </c>
      <c r="T127" s="181" t="s">
        <v>143</v>
      </c>
      <c r="U127" s="157">
        <v>1.216</v>
      </c>
      <c r="V127" s="157">
        <f>ROUND(E127*U127,2)</f>
        <v>18.239999999999998</v>
      </c>
      <c r="W127" s="157"/>
      <c r="X127" s="157" t="s">
        <v>144</v>
      </c>
      <c r="Y127" s="157" t="s">
        <v>145</v>
      </c>
      <c r="Z127" s="147"/>
      <c r="AA127" s="147"/>
      <c r="AB127" s="147"/>
      <c r="AC127" s="147"/>
      <c r="AD127" s="147"/>
      <c r="AE127" s="147"/>
      <c r="AF127" s="147"/>
      <c r="AG127" s="147" t="s">
        <v>146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318" t="s">
        <v>389</v>
      </c>
      <c r="D128" s="319"/>
      <c r="E128" s="319"/>
      <c r="F128" s="319"/>
      <c r="G128" s="319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148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185" t="s">
        <v>351</v>
      </c>
      <c r="D129" s="158"/>
      <c r="E129" s="159">
        <v>15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150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320"/>
      <c r="D130" s="321"/>
      <c r="E130" s="321"/>
      <c r="F130" s="321"/>
      <c r="G130" s="321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153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5">
        <v>17</v>
      </c>
      <c r="B131" s="176" t="s">
        <v>390</v>
      </c>
      <c r="C131" s="184" t="s">
        <v>391</v>
      </c>
      <c r="D131" s="177" t="s">
        <v>302</v>
      </c>
      <c r="E131" s="178">
        <v>950</v>
      </c>
      <c r="F131" s="179"/>
      <c r="G131" s="180">
        <f>ROUND(E131*F131,2)</f>
        <v>0</v>
      </c>
      <c r="H131" s="179"/>
      <c r="I131" s="180">
        <f>ROUND(E131*H131,2)</f>
        <v>0</v>
      </c>
      <c r="J131" s="179"/>
      <c r="K131" s="180">
        <f>ROUND(E131*J131,2)</f>
        <v>0</v>
      </c>
      <c r="L131" s="180">
        <v>21</v>
      </c>
      <c r="M131" s="180">
        <f>G131*(1+L131/100)</f>
        <v>0</v>
      </c>
      <c r="N131" s="178">
        <v>0</v>
      </c>
      <c r="O131" s="178">
        <f>ROUND(E131*N131,2)</f>
        <v>0</v>
      </c>
      <c r="P131" s="178">
        <v>0</v>
      </c>
      <c r="Q131" s="178">
        <f>ROUND(E131*P131,2)</f>
        <v>0</v>
      </c>
      <c r="R131" s="180" t="s">
        <v>142</v>
      </c>
      <c r="S131" s="180" t="s">
        <v>143</v>
      </c>
      <c r="T131" s="181" t="s">
        <v>143</v>
      </c>
      <c r="U131" s="157">
        <v>1.7999999999999999E-2</v>
      </c>
      <c r="V131" s="157">
        <f>ROUND(E131*U131,2)</f>
        <v>17.100000000000001</v>
      </c>
      <c r="W131" s="157"/>
      <c r="X131" s="157" t="s">
        <v>144</v>
      </c>
      <c r="Y131" s="157" t="s">
        <v>145</v>
      </c>
      <c r="Z131" s="147"/>
      <c r="AA131" s="147"/>
      <c r="AB131" s="147"/>
      <c r="AC131" s="147"/>
      <c r="AD131" s="147"/>
      <c r="AE131" s="147"/>
      <c r="AF131" s="147"/>
      <c r="AG131" s="147" t="s">
        <v>146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318" t="s">
        <v>392</v>
      </c>
      <c r="D132" s="319"/>
      <c r="E132" s="319"/>
      <c r="F132" s="319"/>
      <c r="G132" s="319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148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185" t="s">
        <v>393</v>
      </c>
      <c r="D133" s="158"/>
      <c r="E133" s="159">
        <v>950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150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320"/>
      <c r="D134" s="321"/>
      <c r="E134" s="321"/>
      <c r="F134" s="321"/>
      <c r="G134" s="321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153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2.5" outlineLevel="1" x14ac:dyDescent="0.2">
      <c r="A135" s="175">
        <v>18</v>
      </c>
      <c r="B135" s="176" t="s">
        <v>394</v>
      </c>
      <c r="C135" s="184" t="s">
        <v>395</v>
      </c>
      <c r="D135" s="177" t="s">
        <v>302</v>
      </c>
      <c r="E135" s="178">
        <v>1900</v>
      </c>
      <c r="F135" s="179"/>
      <c r="G135" s="180">
        <f>ROUND(E135*F135,2)</f>
        <v>0</v>
      </c>
      <c r="H135" s="179"/>
      <c r="I135" s="180">
        <f>ROUND(E135*H135,2)</f>
        <v>0</v>
      </c>
      <c r="J135" s="179"/>
      <c r="K135" s="180">
        <f>ROUND(E135*J135,2)</f>
        <v>0</v>
      </c>
      <c r="L135" s="180">
        <v>21</v>
      </c>
      <c r="M135" s="180">
        <f>G135*(1+L135/100)</f>
        <v>0</v>
      </c>
      <c r="N135" s="178">
        <v>0</v>
      </c>
      <c r="O135" s="178">
        <f>ROUND(E135*N135,2)</f>
        <v>0</v>
      </c>
      <c r="P135" s="178">
        <v>0</v>
      </c>
      <c r="Q135" s="178">
        <f>ROUND(E135*P135,2)</f>
        <v>0</v>
      </c>
      <c r="R135" s="180" t="s">
        <v>142</v>
      </c>
      <c r="S135" s="180" t="s">
        <v>143</v>
      </c>
      <c r="T135" s="181" t="s">
        <v>143</v>
      </c>
      <c r="U135" s="157">
        <v>1.2E-2</v>
      </c>
      <c r="V135" s="157">
        <f>ROUND(E135*U135,2)</f>
        <v>22.8</v>
      </c>
      <c r="W135" s="157"/>
      <c r="X135" s="157" t="s">
        <v>144</v>
      </c>
      <c r="Y135" s="157" t="s">
        <v>145</v>
      </c>
      <c r="Z135" s="147"/>
      <c r="AA135" s="147"/>
      <c r="AB135" s="147"/>
      <c r="AC135" s="147"/>
      <c r="AD135" s="147"/>
      <c r="AE135" s="147"/>
      <c r="AF135" s="147"/>
      <c r="AG135" s="147" t="s">
        <v>146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2" x14ac:dyDescent="0.2">
      <c r="A136" s="154"/>
      <c r="B136" s="155"/>
      <c r="C136" s="318" t="s">
        <v>396</v>
      </c>
      <c r="D136" s="319"/>
      <c r="E136" s="319"/>
      <c r="F136" s="319"/>
      <c r="G136" s="319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148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82" t="str">
        <f>C136</f>
        <v>s případným nutným přemístěním hromad nebo dočasných skládek na místo potřeby ze vzdálenosti do 30 m, v rovině nebo ve svahu do 1 : 5,</v>
      </c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324" t="s">
        <v>397</v>
      </c>
      <c r="D137" s="325"/>
      <c r="E137" s="325"/>
      <c r="F137" s="325"/>
      <c r="G137" s="325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172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185" t="s">
        <v>398</v>
      </c>
      <c r="D138" s="158"/>
      <c r="E138" s="159"/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150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85" t="s">
        <v>399</v>
      </c>
      <c r="D139" s="158"/>
      <c r="E139" s="159"/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150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85" t="s">
        <v>400</v>
      </c>
      <c r="D140" s="158"/>
      <c r="E140" s="159">
        <v>950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150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85" t="s">
        <v>176</v>
      </c>
      <c r="D141" s="158"/>
      <c r="E141" s="159"/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150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85" t="s">
        <v>401</v>
      </c>
      <c r="D142" s="158"/>
      <c r="E142" s="159"/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150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85" t="s">
        <v>399</v>
      </c>
      <c r="D143" s="158"/>
      <c r="E143" s="159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150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85" t="s">
        <v>400</v>
      </c>
      <c r="D144" s="158"/>
      <c r="E144" s="159">
        <v>950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150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320"/>
      <c r="D145" s="321"/>
      <c r="E145" s="321"/>
      <c r="F145" s="321"/>
      <c r="G145" s="321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153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5">
        <v>19</v>
      </c>
      <c r="B146" s="176" t="s">
        <v>402</v>
      </c>
      <c r="C146" s="184" t="s">
        <v>403</v>
      </c>
      <c r="D146" s="177" t="s">
        <v>141</v>
      </c>
      <c r="E146" s="178">
        <v>15</v>
      </c>
      <c r="F146" s="179"/>
      <c r="G146" s="180">
        <f>ROUND(E146*F146,2)</f>
        <v>0</v>
      </c>
      <c r="H146" s="179"/>
      <c r="I146" s="180">
        <f>ROUND(E146*H146,2)</f>
        <v>0</v>
      </c>
      <c r="J146" s="179"/>
      <c r="K146" s="180">
        <f>ROUND(E146*J146,2)</f>
        <v>0</v>
      </c>
      <c r="L146" s="180">
        <v>21</v>
      </c>
      <c r="M146" s="180">
        <f>G146*(1+L146/100)</f>
        <v>0</v>
      </c>
      <c r="N146" s="178">
        <v>0</v>
      </c>
      <c r="O146" s="178">
        <f>ROUND(E146*N146,2)</f>
        <v>0</v>
      </c>
      <c r="P146" s="178">
        <v>0</v>
      </c>
      <c r="Q146" s="178">
        <f>ROUND(E146*P146,2)</f>
        <v>0</v>
      </c>
      <c r="R146" s="180" t="s">
        <v>142</v>
      </c>
      <c r="S146" s="180" t="s">
        <v>143</v>
      </c>
      <c r="T146" s="181" t="s">
        <v>143</v>
      </c>
      <c r="U146" s="157">
        <v>0</v>
      </c>
      <c r="V146" s="157">
        <f>ROUND(E146*U146,2)</f>
        <v>0</v>
      </c>
      <c r="W146" s="157"/>
      <c r="X146" s="157" t="s">
        <v>144</v>
      </c>
      <c r="Y146" s="157" t="s">
        <v>145</v>
      </c>
      <c r="Z146" s="147"/>
      <c r="AA146" s="147"/>
      <c r="AB146" s="147"/>
      <c r="AC146" s="147"/>
      <c r="AD146" s="147"/>
      <c r="AE146" s="147"/>
      <c r="AF146" s="147"/>
      <c r="AG146" s="147" t="s">
        <v>146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185" t="s">
        <v>351</v>
      </c>
      <c r="D147" s="158"/>
      <c r="E147" s="159">
        <v>15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150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320"/>
      <c r="D148" s="321"/>
      <c r="E148" s="321"/>
      <c r="F148" s="321"/>
      <c r="G148" s="321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153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5">
        <v>20</v>
      </c>
      <c r="B149" s="176" t="s">
        <v>404</v>
      </c>
      <c r="C149" s="184" t="s">
        <v>405</v>
      </c>
      <c r="D149" s="177" t="s">
        <v>141</v>
      </c>
      <c r="E149" s="178">
        <v>99.275000000000006</v>
      </c>
      <c r="F149" s="179"/>
      <c r="G149" s="180">
        <f>ROUND(E149*F149,2)</f>
        <v>0</v>
      </c>
      <c r="H149" s="179"/>
      <c r="I149" s="180">
        <f>ROUND(E149*H149,2)</f>
        <v>0</v>
      </c>
      <c r="J149" s="179"/>
      <c r="K149" s="180">
        <f>ROUND(E149*J149,2)</f>
        <v>0</v>
      </c>
      <c r="L149" s="180">
        <v>21</v>
      </c>
      <c r="M149" s="180">
        <f>G149*(1+L149/100)</f>
        <v>0</v>
      </c>
      <c r="N149" s="178">
        <v>0.6</v>
      </c>
      <c r="O149" s="178">
        <f>ROUND(E149*N149,2)</f>
        <v>59.57</v>
      </c>
      <c r="P149" s="178">
        <v>0</v>
      </c>
      <c r="Q149" s="178">
        <f>ROUND(E149*P149,2)</f>
        <v>0</v>
      </c>
      <c r="R149" s="180"/>
      <c r="S149" s="180" t="s">
        <v>406</v>
      </c>
      <c r="T149" s="181" t="s">
        <v>407</v>
      </c>
      <c r="U149" s="157">
        <v>0</v>
      </c>
      <c r="V149" s="157">
        <f>ROUND(E149*U149,2)</f>
        <v>0</v>
      </c>
      <c r="W149" s="157"/>
      <c r="X149" s="157" t="s">
        <v>408</v>
      </c>
      <c r="Y149" s="157" t="s">
        <v>145</v>
      </c>
      <c r="Z149" s="147"/>
      <c r="AA149" s="147"/>
      <c r="AB149" s="147"/>
      <c r="AC149" s="147"/>
      <c r="AD149" s="147"/>
      <c r="AE149" s="147"/>
      <c r="AF149" s="147"/>
      <c r="AG149" s="147" t="s">
        <v>409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185" t="s">
        <v>410</v>
      </c>
      <c r="D150" s="158"/>
      <c r="E150" s="159"/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150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85" t="s">
        <v>399</v>
      </c>
      <c r="D151" s="158"/>
      <c r="E151" s="159"/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150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85" t="s">
        <v>411</v>
      </c>
      <c r="D152" s="158"/>
      <c r="E152" s="159">
        <v>90.25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150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85" t="s">
        <v>412</v>
      </c>
      <c r="D153" s="158"/>
      <c r="E153" s="159">
        <v>9.0250000000000004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150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320"/>
      <c r="D154" s="321"/>
      <c r="E154" s="321"/>
      <c r="F154" s="321"/>
      <c r="G154" s="321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153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5">
        <v>21</v>
      </c>
      <c r="B155" s="176" t="s">
        <v>413</v>
      </c>
      <c r="C155" s="184" t="s">
        <v>414</v>
      </c>
      <c r="D155" s="177" t="s">
        <v>220</v>
      </c>
      <c r="E155" s="178">
        <v>130</v>
      </c>
      <c r="F155" s="179"/>
      <c r="G155" s="180">
        <f>ROUND(E155*F155,2)</f>
        <v>0</v>
      </c>
      <c r="H155" s="179"/>
      <c r="I155" s="180">
        <f>ROUND(E155*H155,2)</f>
        <v>0</v>
      </c>
      <c r="J155" s="179"/>
      <c r="K155" s="180">
        <f>ROUND(E155*J155,2)</f>
        <v>0</v>
      </c>
      <c r="L155" s="180">
        <v>21</v>
      </c>
      <c r="M155" s="180">
        <f>G155*(1+L155/100)</f>
        <v>0</v>
      </c>
      <c r="N155" s="178">
        <v>1</v>
      </c>
      <c r="O155" s="178">
        <f>ROUND(E155*N155,2)</f>
        <v>130</v>
      </c>
      <c r="P155" s="178">
        <v>0</v>
      </c>
      <c r="Q155" s="178">
        <f>ROUND(E155*P155,2)</f>
        <v>0</v>
      </c>
      <c r="R155" s="180" t="s">
        <v>415</v>
      </c>
      <c r="S155" s="180" t="s">
        <v>143</v>
      </c>
      <c r="T155" s="181" t="s">
        <v>143</v>
      </c>
      <c r="U155" s="157">
        <v>0</v>
      </c>
      <c r="V155" s="157">
        <f>ROUND(E155*U155,2)</f>
        <v>0</v>
      </c>
      <c r="W155" s="157"/>
      <c r="X155" s="157" t="s">
        <v>408</v>
      </c>
      <c r="Y155" s="157" t="s">
        <v>145</v>
      </c>
      <c r="Z155" s="147"/>
      <c r="AA155" s="147"/>
      <c r="AB155" s="147"/>
      <c r="AC155" s="147"/>
      <c r="AD155" s="147"/>
      <c r="AE155" s="147"/>
      <c r="AF155" s="147"/>
      <c r="AG155" s="147" t="s">
        <v>409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185" t="s">
        <v>347</v>
      </c>
      <c r="D156" s="158"/>
      <c r="E156" s="159">
        <v>268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150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85" t="s">
        <v>348</v>
      </c>
      <c r="D157" s="158"/>
      <c r="E157" s="159">
        <v>-138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150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320"/>
      <c r="D158" s="321"/>
      <c r="E158" s="321"/>
      <c r="F158" s="321"/>
      <c r="G158" s="321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153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x14ac:dyDescent="0.2">
      <c r="A159" s="165" t="s">
        <v>137</v>
      </c>
      <c r="B159" s="166" t="s">
        <v>81</v>
      </c>
      <c r="C159" s="183" t="s">
        <v>82</v>
      </c>
      <c r="D159" s="167"/>
      <c r="E159" s="168"/>
      <c r="F159" s="169"/>
      <c r="G159" s="169">
        <f>SUMIF(AG160:AG161,"&lt;&gt;NOR",G160:G161)</f>
        <v>0</v>
      </c>
      <c r="H159" s="169"/>
      <c r="I159" s="169">
        <f>SUM(I160:I161)</f>
        <v>0</v>
      </c>
      <c r="J159" s="169"/>
      <c r="K159" s="169">
        <f>SUM(K160:K161)</f>
        <v>0</v>
      </c>
      <c r="L159" s="169"/>
      <c r="M159" s="169">
        <f>SUM(M160:M161)</f>
        <v>0</v>
      </c>
      <c r="N159" s="168"/>
      <c r="O159" s="168">
        <f>SUM(O160:O161)</f>
        <v>0</v>
      </c>
      <c r="P159" s="168"/>
      <c r="Q159" s="168">
        <f>SUM(Q160:Q161)</f>
        <v>0</v>
      </c>
      <c r="R159" s="169"/>
      <c r="S159" s="169"/>
      <c r="T159" s="170"/>
      <c r="U159" s="164"/>
      <c r="V159" s="164">
        <f>SUM(V160:V161)</f>
        <v>0</v>
      </c>
      <c r="W159" s="164"/>
      <c r="X159" s="164"/>
      <c r="Y159" s="164"/>
      <c r="AG159" t="s">
        <v>138</v>
      </c>
    </row>
    <row r="160" spans="1:60" outlineLevel="1" x14ac:dyDescent="0.2">
      <c r="A160" s="175">
        <v>22</v>
      </c>
      <c r="B160" s="176" t="s">
        <v>416</v>
      </c>
      <c r="C160" s="184" t="s">
        <v>417</v>
      </c>
      <c r="D160" s="177" t="s">
        <v>418</v>
      </c>
      <c r="E160" s="178">
        <v>1</v>
      </c>
      <c r="F160" s="179">
        <f>položky!C65</f>
        <v>0</v>
      </c>
      <c r="G160" s="180">
        <f>ROUND(E160*F160,2)</f>
        <v>0</v>
      </c>
      <c r="H160" s="179"/>
      <c r="I160" s="180">
        <f>ROUND(E160*H160,2)</f>
        <v>0</v>
      </c>
      <c r="J160" s="179"/>
      <c r="K160" s="180">
        <f>ROUND(E160*J160,2)</f>
        <v>0</v>
      </c>
      <c r="L160" s="180">
        <v>21</v>
      </c>
      <c r="M160" s="180">
        <f>G160*(1+L160/100)</f>
        <v>0</v>
      </c>
      <c r="N160" s="178">
        <v>0</v>
      </c>
      <c r="O160" s="178">
        <f>ROUND(E160*N160,2)</f>
        <v>0</v>
      </c>
      <c r="P160" s="178">
        <v>0</v>
      </c>
      <c r="Q160" s="178">
        <f>ROUND(E160*P160,2)</f>
        <v>0</v>
      </c>
      <c r="R160" s="180"/>
      <c r="S160" s="180" t="s">
        <v>406</v>
      </c>
      <c r="T160" s="181" t="s">
        <v>419</v>
      </c>
      <c r="U160" s="157">
        <v>0</v>
      </c>
      <c r="V160" s="157">
        <f>ROUND(E160*U160,2)</f>
        <v>0</v>
      </c>
      <c r="W160" s="157"/>
      <c r="X160" s="157" t="s">
        <v>144</v>
      </c>
      <c r="Y160" s="157" t="s">
        <v>145</v>
      </c>
      <c r="Z160" s="147"/>
      <c r="AA160" s="147"/>
      <c r="AB160" s="147"/>
      <c r="AC160" s="147"/>
      <c r="AD160" s="147"/>
      <c r="AE160" s="147"/>
      <c r="AF160" s="147"/>
      <c r="AG160" s="147" t="s">
        <v>146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326"/>
      <c r="D161" s="327"/>
      <c r="E161" s="327"/>
      <c r="F161" s="327"/>
      <c r="G161" s="32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153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x14ac:dyDescent="0.2">
      <c r="A162" s="165" t="s">
        <v>137</v>
      </c>
      <c r="B162" s="166" t="s">
        <v>83</v>
      </c>
      <c r="C162" s="183" t="s">
        <v>84</v>
      </c>
      <c r="D162" s="167"/>
      <c r="E162" s="168"/>
      <c r="F162" s="169"/>
      <c r="G162" s="169">
        <f>SUMIF(AG163:AG167,"&lt;&gt;NOR",G163:G167)</f>
        <v>0</v>
      </c>
      <c r="H162" s="169"/>
      <c r="I162" s="169">
        <f>SUM(I163:I167)</f>
        <v>0</v>
      </c>
      <c r="J162" s="169"/>
      <c r="K162" s="169">
        <f>SUM(K163:K167)</f>
        <v>0</v>
      </c>
      <c r="L162" s="169"/>
      <c r="M162" s="169">
        <f>SUM(M163:M167)</f>
        <v>0</v>
      </c>
      <c r="N162" s="168"/>
      <c r="O162" s="168">
        <f>SUM(O163:O167)</f>
        <v>0.81</v>
      </c>
      <c r="P162" s="168"/>
      <c r="Q162" s="168">
        <f>SUM(Q163:Q167)</f>
        <v>0</v>
      </c>
      <c r="R162" s="169"/>
      <c r="S162" s="169"/>
      <c r="T162" s="170"/>
      <c r="U162" s="164"/>
      <c r="V162" s="164">
        <f>SUM(V163:V167)</f>
        <v>0</v>
      </c>
      <c r="W162" s="164"/>
      <c r="X162" s="164"/>
      <c r="Y162" s="164"/>
      <c r="AG162" t="s">
        <v>138</v>
      </c>
    </row>
    <row r="163" spans="1:60" ht="22.5" outlineLevel="1" x14ac:dyDescent="0.2">
      <c r="A163" s="175">
        <v>23</v>
      </c>
      <c r="B163" s="176" t="s">
        <v>420</v>
      </c>
      <c r="C163" s="184" t="s">
        <v>421</v>
      </c>
      <c r="D163" s="177" t="s">
        <v>314</v>
      </c>
      <c r="E163" s="178">
        <v>7.0954600000000001</v>
      </c>
      <c r="F163" s="179"/>
      <c r="G163" s="180">
        <f>ROUND(E163*F163,2)</f>
        <v>0</v>
      </c>
      <c r="H163" s="179"/>
      <c r="I163" s="180">
        <f>ROUND(E163*H163,2)</f>
        <v>0</v>
      </c>
      <c r="J163" s="179"/>
      <c r="K163" s="180">
        <f>ROUND(E163*J163,2)</f>
        <v>0</v>
      </c>
      <c r="L163" s="180">
        <v>21</v>
      </c>
      <c r="M163" s="180">
        <f>G163*(1+L163/100)</f>
        <v>0</v>
      </c>
      <c r="N163" s="178">
        <v>0.11414000000000001</v>
      </c>
      <c r="O163" s="178">
        <f>ROUND(E163*N163,2)</f>
        <v>0.81</v>
      </c>
      <c r="P163" s="178">
        <v>0</v>
      </c>
      <c r="Q163" s="178">
        <f>ROUND(E163*P163,2)</f>
        <v>0</v>
      </c>
      <c r="R163" s="180" t="s">
        <v>422</v>
      </c>
      <c r="S163" s="180" t="s">
        <v>143</v>
      </c>
      <c r="T163" s="181" t="s">
        <v>423</v>
      </c>
      <c r="U163" s="157">
        <v>0</v>
      </c>
      <c r="V163" s="157">
        <f>ROUND(E163*U163,2)</f>
        <v>0</v>
      </c>
      <c r="W163" s="157"/>
      <c r="X163" s="157" t="s">
        <v>424</v>
      </c>
      <c r="Y163" s="157" t="s">
        <v>145</v>
      </c>
      <c r="Z163" s="147"/>
      <c r="AA163" s="147"/>
      <c r="AB163" s="147"/>
      <c r="AC163" s="147"/>
      <c r="AD163" s="147"/>
      <c r="AE163" s="147"/>
      <c r="AF163" s="147"/>
      <c r="AG163" s="147" t="s">
        <v>425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318" t="s">
        <v>426</v>
      </c>
      <c r="D164" s="319"/>
      <c r="E164" s="319"/>
      <c r="F164" s="319"/>
      <c r="G164" s="319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148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185" t="s">
        <v>427</v>
      </c>
      <c r="D165" s="158"/>
      <c r="E165" s="159">
        <v>3.2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150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85" t="s">
        <v>428</v>
      </c>
      <c r="D166" s="158"/>
      <c r="E166" s="159">
        <v>3.8954599999999999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150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4"/>
      <c r="B167" s="155"/>
      <c r="C167" s="320"/>
      <c r="D167" s="321"/>
      <c r="E167" s="321"/>
      <c r="F167" s="321"/>
      <c r="G167" s="321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153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x14ac:dyDescent="0.2">
      <c r="A168" s="165" t="s">
        <v>137</v>
      </c>
      <c r="B168" s="166" t="s">
        <v>85</v>
      </c>
      <c r="C168" s="183" t="s">
        <v>86</v>
      </c>
      <c r="D168" s="167"/>
      <c r="E168" s="168"/>
      <c r="F168" s="169"/>
      <c r="G168" s="169">
        <f>SUMIF(AG169:AG174,"&lt;&gt;NOR",G169:G174)</f>
        <v>0</v>
      </c>
      <c r="H168" s="169"/>
      <c r="I168" s="169">
        <f>SUM(I169:I174)</f>
        <v>0</v>
      </c>
      <c r="J168" s="169"/>
      <c r="K168" s="169">
        <f>SUM(K169:K174)</f>
        <v>0</v>
      </c>
      <c r="L168" s="169"/>
      <c r="M168" s="169">
        <f>SUM(M169:M174)</f>
        <v>0</v>
      </c>
      <c r="N168" s="168"/>
      <c r="O168" s="168">
        <f>SUM(O169:O174)</f>
        <v>0.24</v>
      </c>
      <c r="P168" s="168"/>
      <c r="Q168" s="168">
        <f>SUM(Q169:Q174)</f>
        <v>0</v>
      </c>
      <c r="R168" s="169"/>
      <c r="S168" s="169"/>
      <c r="T168" s="170"/>
      <c r="U168" s="164"/>
      <c r="V168" s="164">
        <f>SUM(V169:V174)</f>
        <v>1.55</v>
      </c>
      <c r="W168" s="164"/>
      <c r="X168" s="164"/>
      <c r="Y168" s="164"/>
      <c r="AG168" t="s">
        <v>138</v>
      </c>
    </row>
    <row r="169" spans="1:60" outlineLevel="1" x14ac:dyDescent="0.2">
      <c r="A169" s="175">
        <v>24</v>
      </c>
      <c r="B169" s="176" t="s">
        <v>429</v>
      </c>
      <c r="C169" s="184" t="s">
        <v>430</v>
      </c>
      <c r="D169" s="177" t="s">
        <v>302</v>
      </c>
      <c r="E169" s="178">
        <v>3.25</v>
      </c>
      <c r="F169" s="179"/>
      <c r="G169" s="180">
        <f>ROUND(E169*F169,2)</f>
        <v>0</v>
      </c>
      <c r="H169" s="179"/>
      <c r="I169" s="180">
        <f>ROUND(E169*H169,2)</f>
        <v>0</v>
      </c>
      <c r="J169" s="179"/>
      <c r="K169" s="180">
        <f>ROUND(E169*J169,2)</f>
        <v>0</v>
      </c>
      <c r="L169" s="180">
        <v>21</v>
      </c>
      <c r="M169" s="180">
        <f>G169*(1+L169/100)</f>
        <v>0</v>
      </c>
      <c r="N169" s="178">
        <v>7.3899999999999993E-2</v>
      </c>
      <c r="O169" s="178">
        <f>ROUND(E169*N169,2)</f>
        <v>0.24</v>
      </c>
      <c r="P169" s="178">
        <v>0</v>
      </c>
      <c r="Q169" s="178">
        <f>ROUND(E169*P169,2)</f>
        <v>0</v>
      </c>
      <c r="R169" s="180" t="s">
        <v>303</v>
      </c>
      <c r="S169" s="180" t="s">
        <v>143</v>
      </c>
      <c r="T169" s="181" t="s">
        <v>143</v>
      </c>
      <c r="U169" s="157">
        <v>0.47799999999999998</v>
      </c>
      <c r="V169" s="157">
        <f>ROUND(E169*U169,2)</f>
        <v>1.55</v>
      </c>
      <c r="W169" s="157"/>
      <c r="X169" s="157" t="s">
        <v>144</v>
      </c>
      <c r="Y169" s="157" t="s">
        <v>145</v>
      </c>
      <c r="Z169" s="147"/>
      <c r="AA169" s="147"/>
      <c r="AB169" s="147"/>
      <c r="AC169" s="147"/>
      <c r="AD169" s="147"/>
      <c r="AE169" s="147"/>
      <c r="AF169" s="147"/>
      <c r="AG169" s="147" t="s">
        <v>146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2.5" outlineLevel="2" x14ac:dyDescent="0.2">
      <c r="A170" s="154"/>
      <c r="B170" s="155"/>
      <c r="C170" s="318" t="s">
        <v>431</v>
      </c>
      <c r="D170" s="319"/>
      <c r="E170" s="319"/>
      <c r="F170" s="319"/>
      <c r="G170" s="319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148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82" t="str">
        <f>C170</f>
        <v>s provedením lože z kameniva drceného, s vyplněním spár, s dvojitým hutněním a se smetením přebytečného materiálu na krajnici. S dodáním hmot pro lože a výplň spár.</v>
      </c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324" t="s">
        <v>432</v>
      </c>
      <c r="D171" s="325"/>
      <c r="E171" s="325"/>
      <c r="F171" s="325"/>
      <c r="G171" s="325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172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185" t="s">
        <v>307</v>
      </c>
      <c r="D172" s="158"/>
      <c r="E172" s="159">
        <v>1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150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85" t="s">
        <v>308</v>
      </c>
      <c r="D173" s="158"/>
      <c r="E173" s="159">
        <v>2.25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150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320"/>
      <c r="D174" s="321"/>
      <c r="E174" s="321"/>
      <c r="F174" s="321"/>
      <c r="G174" s="321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153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x14ac:dyDescent="0.2">
      <c r="A175" s="165" t="s">
        <v>137</v>
      </c>
      <c r="B175" s="166" t="s">
        <v>87</v>
      </c>
      <c r="C175" s="183" t="s">
        <v>88</v>
      </c>
      <c r="D175" s="167"/>
      <c r="E175" s="168"/>
      <c r="F175" s="169"/>
      <c r="G175" s="169">
        <f>SUMIF(AG176:AG196,"&lt;&gt;NOR",G176:G196)</f>
        <v>0</v>
      </c>
      <c r="H175" s="169"/>
      <c r="I175" s="169">
        <f>SUM(I176:I196)</f>
        <v>0</v>
      </c>
      <c r="J175" s="169"/>
      <c r="K175" s="169">
        <f>SUM(K176:K196)</f>
        <v>0</v>
      </c>
      <c r="L175" s="169"/>
      <c r="M175" s="169">
        <f>SUM(M176:M196)</f>
        <v>0</v>
      </c>
      <c r="N175" s="168"/>
      <c r="O175" s="168">
        <f>SUM(O176:O196)</f>
        <v>0.26</v>
      </c>
      <c r="P175" s="168"/>
      <c r="Q175" s="168">
        <f>SUM(Q176:Q196)</f>
        <v>0</v>
      </c>
      <c r="R175" s="169"/>
      <c r="S175" s="169"/>
      <c r="T175" s="170"/>
      <c r="U175" s="164"/>
      <c r="V175" s="164">
        <f>SUM(V176:V196)</f>
        <v>1.63</v>
      </c>
      <c r="W175" s="164"/>
      <c r="X175" s="164"/>
      <c r="Y175" s="164"/>
      <c r="AG175" t="s">
        <v>138</v>
      </c>
    </row>
    <row r="176" spans="1:60" outlineLevel="1" x14ac:dyDescent="0.2">
      <c r="A176" s="175">
        <v>25</v>
      </c>
      <c r="B176" s="176" t="s">
        <v>433</v>
      </c>
      <c r="C176" s="184" t="s">
        <v>434</v>
      </c>
      <c r="D176" s="177" t="s">
        <v>435</v>
      </c>
      <c r="E176" s="178">
        <v>1</v>
      </c>
      <c r="F176" s="179"/>
      <c r="G176" s="180">
        <f>ROUND(E176*F176,2)</f>
        <v>0</v>
      </c>
      <c r="H176" s="179"/>
      <c r="I176" s="180">
        <f>ROUND(E176*H176,2)</f>
        <v>0</v>
      </c>
      <c r="J176" s="179"/>
      <c r="K176" s="180">
        <f>ROUND(E176*J176,2)</f>
        <v>0</v>
      </c>
      <c r="L176" s="180">
        <v>21</v>
      </c>
      <c r="M176" s="180">
        <f>G176*(1+L176/100)</f>
        <v>0</v>
      </c>
      <c r="N176" s="178">
        <v>0</v>
      </c>
      <c r="O176" s="178">
        <f>ROUND(E176*N176,2)</f>
        <v>0</v>
      </c>
      <c r="P176" s="178">
        <v>0</v>
      </c>
      <c r="Q176" s="178">
        <f>ROUND(E176*P176,2)</f>
        <v>0</v>
      </c>
      <c r="R176" s="180" t="s">
        <v>324</v>
      </c>
      <c r="S176" s="180" t="s">
        <v>143</v>
      </c>
      <c r="T176" s="181" t="s">
        <v>143</v>
      </c>
      <c r="U176" s="157">
        <v>0.94599999999999995</v>
      </c>
      <c r="V176" s="157">
        <f>ROUND(E176*U176,2)</f>
        <v>0.95</v>
      </c>
      <c r="W176" s="157"/>
      <c r="X176" s="157" t="s">
        <v>144</v>
      </c>
      <c r="Y176" s="157" t="s">
        <v>145</v>
      </c>
      <c r="Z176" s="147"/>
      <c r="AA176" s="147"/>
      <c r="AB176" s="147"/>
      <c r="AC176" s="147"/>
      <c r="AD176" s="147"/>
      <c r="AE176" s="147"/>
      <c r="AF176" s="147"/>
      <c r="AG176" s="147" t="s">
        <v>146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318" t="s">
        <v>436</v>
      </c>
      <c r="D177" s="319"/>
      <c r="E177" s="319"/>
      <c r="F177" s="319"/>
      <c r="G177" s="319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148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185" t="s">
        <v>437</v>
      </c>
      <c r="D178" s="158"/>
      <c r="E178" s="159">
        <v>1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150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320"/>
      <c r="D179" s="321"/>
      <c r="E179" s="321"/>
      <c r="F179" s="321"/>
      <c r="G179" s="321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153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5">
        <v>26</v>
      </c>
      <c r="B180" s="176" t="s">
        <v>438</v>
      </c>
      <c r="C180" s="184" t="s">
        <v>439</v>
      </c>
      <c r="D180" s="177" t="s">
        <v>435</v>
      </c>
      <c r="E180" s="178">
        <v>1</v>
      </c>
      <c r="F180" s="179"/>
      <c r="G180" s="180">
        <f>ROUND(E180*F180,2)</f>
        <v>0</v>
      </c>
      <c r="H180" s="179"/>
      <c r="I180" s="180">
        <f>ROUND(E180*H180,2)</f>
        <v>0</v>
      </c>
      <c r="J180" s="179"/>
      <c r="K180" s="180">
        <f>ROUND(E180*J180,2)</f>
        <v>0</v>
      </c>
      <c r="L180" s="180">
        <v>21</v>
      </c>
      <c r="M180" s="180">
        <f>G180*(1+L180/100)</f>
        <v>0</v>
      </c>
      <c r="N180" s="178">
        <v>4.6800000000000001E-3</v>
      </c>
      <c r="O180" s="178">
        <f>ROUND(E180*N180,2)</f>
        <v>0</v>
      </c>
      <c r="P180" s="178">
        <v>0</v>
      </c>
      <c r="Q180" s="178">
        <f>ROUND(E180*P180,2)</f>
        <v>0</v>
      </c>
      <c r="R180" s="180" t="s">
        <v>324</v>
      </c>
      <c r="S180" s="180" t="s">
        <v>143</v>
      </c>
      <c r="T180" s="181" t="s">
        <v>143</v>
      </c>
      <c r="U180" s="157">
        <v>0.68</v>
      </c>
      <c r="V180" s="157">
        <f>ROUND(E180*U180,2)</f>
        <v>0.68</v>
      </c>
      <c r="W180" s="157"/>
      <c r="X180" s="157" t="s">
        <v>144</v>
      </c>
      <c r="Y180" s="157" t="s">
        <v>145</v>
      </c>
      <c r="Z180" s="147"/>
      <c r="AA180" s="147"/>
      <c r="AB180" s="147"/>
      <c r="AC180" s="147"/>
      <c r="AD180" s="147"/>
      <c r="AE180" s="147"/>
      <c r="AF180" s="147"/>
      <c r="AG180" s="147" t="s">
        <v>146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4"/>
      <c r="B181" s="155"/>
      <c r="C181" s="185" t="s">
        <v>440</v>
      </c>
      <c r="D181" s="158"/>
      <c r="E181" s="159">
        <v>1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150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320"/>
      <c r="D182" s="321"/>
      <c r="E182" s="321"/>
      <c r="F182" s="321"/>
      <c r="G182" s="321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153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5">
        <v>27</v>
      </c>
      <c r="B183" s="176" t="s">
        <v>441</v>
      </c>
      <c r="C183" s="184" t="s">
        <v>442</v>
      </c>
      <c r="D183" s="177" t="s">
        <v>443</v>
      </c>
      <c r="E183" s="178">
        <v>1</v>
      </c>
      <c r="F183" s="179"/>
      <c r="G183" s="180">
        <f>ROUND(E183*F183,2)</f>
        <v>0</v>
      </c>
      <c r="H183" s="179"/>
      <c r="I183" s="180">
        <f>ROUND(E183*H183,2)</f>
        <v>0</v>
      </c>
      <c r="J183" s="179"/>
      <c r="K183" s="180">
        <f>ROUND(E183*J183,2)</f>
        <v>0</v>
      </c>
      <c r="L183" s="180">
        <v>21</v>
      </c>
      <c r="M183" s="180">
        <f>G183*(1+L183/100)</f>
        <v>0</v>
      </c>
      <c r="N183" s="178">
        <v>0</v>
      </c>
      <c r="O183" s="178">
        <f>ROUND(E183*N183,2)</f>
        <v>0</v>
      </c>
      <c r="P183" s="178">
        <v>0</v>
      </c>
      <c r="Q183" s="178">
        <f>ROUND(E183*P183,2)</f>
        <v>0</v>
      </c>
      <c r="R183" s="180"/>
      <c r="S183" s="180" t="s">
        <v>406</v>
      </c>
      <c r="T183" s="181" t="s">
        <v>419</v>
      </c>
      <c r="U183" s="157">
        <v>0</v>
      </c>
      <c r="V183" s="157">
        <f>ROUND(E183*U183,2)</f>
        <v>0</v>
      </c>
      <c r="W183" s="157"/>
      <c r="X183" s="157" t="s">
        <v>144</v>
      </c>
      <c r="Y183" s="157" t="s">
        <v>145</v>
      </c>
      <c r="Z183" s="147"/>
      <c r="AA183" s="147"/>
      <c r="AB183" s="147"/>
      <c r="AC183" s="147"/>
      <c r="AD183" s="147"/>
      <c r="AE183" s="147"/>
      <c r="AF183" s="147"/>
      <c r="AG183" s="147" t="s">
        <v>146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33.75" outlineLevel="2" x14ac:dyDescent="0.2">
      <c r="A184" s="154"/>
      <c r="B184" s="155"/>
      <c r="C184" s="322" t="s">
        <v>444</v>
      </c>
      <c r="D184" s="323"/>
      <c r="E184" s="323"/>
      <c r="F184" s="323"/>
      <c r="G184" s="323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172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82" t="str">
        <f>C184</f>
        <v>Část kanalizačního vedení bude vybourána a vykopána v rámci bouracích prací. Jedná se o část ke kanalizační šachtě cca 2,5 m od demolovaného objektu zázemí (šaten) severozápadním směrem. Tato šachta bude vybourána, vedení kanalizace od této šachty bude odborně zaslepeno.</v>
      </c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320"/>
      <c r="D185" s="321"/>
      <c r="E185" s="321"/>
      <c r="F185" s="321"/>
      <c r="G185" s="321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153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5">
        <v>28</v>
      </c>
      <c r="B186" s="176" t="s">
        <v>445</v>
      </c>
      <c r="C186" s="184" t="s">
        <v>446</v>
      </c>
      <c r="D186" s="177" t="s">
        <v>447</v>
      </c>
      <c r="E186" s="178">
        <v>1</v>
      </c>
      <c r="F186" s="179"/>
      <c r="G186" s="180">
        <f>ROUND(E186*F186,2)</f>
        <v>0</v>
      </c>
      <c r="H186" s="179"/>
      <c r="I186" s="180">
        <f>ROUND(E186*H186,2)</f>
        <v>0</v>
      </c>
      <c r="J186" s="179"/>
      <c r="K186" s="180">
        <f>ROUND(E186*J186,2)</f>
        <v>0</v>
      </c>
      <c r="L186" s="180">
        <v>21</v>
      </c>
      <c r="M186" s="180">
        <f>G186*(1+L186/100)</f>
        <v>0</v>
      </c>
      <c r="N186" s="178">
        <v>0</v>
      </c>
      <c r="O186" s="178">
        <f>ROUND(E186*N186,2)</f>
        <v>0</v>
      </c>
      <c r="P186" s="178">
        <v>0</v>
      </c>
      <c r="Q186" s="178">
        <f>ROUND(E186*P186,2)</f>
        <v>0</v>
      </c>
      <c r="R186" s="180"/>
      <c r="S186" s="180" t="s">
        <v>406</v>
      </c>
      <c r="T186" s="181" t="s">
        <v>419</v>
      </c>
      <c r="U186" s="157">
        <v>0</v>
      </c>
      <c r="V186" s="157">
        <f>ROUND(E186*U186,2)</f>
        <v>0</v>
      </c>
      <c r="W186" s="157"/>
      <c r="X186" s="157" t="s">
        <v>144</v>
      </c>
      <c r="Y186" s="157" t="s">
        <v>145</v>
      </c>
      <c r="Z186" s="147"/>
      <c r="AA186" s="147"/>
      <c r="AB186" s="147"/>
      <c r="AC186" s="147"/>
      <c r="AD186" s="147"/>
      <c r="AE186" s="147"/>
      <c r="AF186" s="147"/>
      <c r="AG186" s="147" t="s">
        <v>146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322" t="s">
        <v>448</v>
      </c>
      <c r="D187" s="323"/>
      <c r="E187" s="323"/>
      <c r="F187" s="323"/>
      <c r="G187" s="323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172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82" t="str">
        <f>C187</f>
        <v>Bude provedeno odborné odpojení bouraných objektů zázemí (šaten) a bazénu a zaslepení ve stávající vodovodní šachtě.</v>
      </c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4"/>
      <c r="B188" s="155"/>
      <c r="C188" s="320"/>
      <c r="D188" s="321"/>
      <c r="E188" s="321"/>
      <c r="F188" s="321"/>
      <c r="G188" s="321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153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2.5" outlineLevel="1" x14ac:dyDescent="0.2">
      <c r="A189" s="175">
        <v>29</v>
      </c>
      <c r="B189" s="176" t="s">
        <v>449</v>
      </c>
      <c r="C189" s="184" t="s">
        <v>450</v>
      </c>
      <c r="D189" s="177" t="s">
        <v>435</v>
      </c>
      <c r="E189" s="178">
        <v>1</v>
      </c>
      <c r="F189" s="179"/>
      <c r="G189" s="180">
        <f>ROUND(E189*F189,2)</f>
        <v>0</v>
      </c>
      <c r="H189" s="179"/>
      <c r="I189" s="180">
        <f>ROUND(E189*H189,2)</f>
        <v>0</v>
      </c>
      <c r="J189" s="179"/>
      <c r="K189" s="180">
        <f>ROUND(E189*J189,2)</f>
        <v>0</v>
      </c>
      <c r="L189" s="180">
        <v>21</v>
      </c>
      <c r="M189" s="180">
        <f>G189*(1+L189/100)</f>
        <v>0</v>
      </c>
      <c r="N189" s="178">
        <v>0.25</v>
      </c>
      <c r="O189" s="178">
        <f>ROUND(E189*N189,2)</f>
        <v>0.25</v>
      </c>
      <c r="P189" s="178">
        <v>0</v>
      </c>
      <c r="Q189" s="178">
        <f>ROUND(E189*P189,2)</f>
        <v>0</v>
      </c>
      <c r="R189" s="180" t="s">
        <v>415</v>
      </c>
      <c r="S189" s="180" t="s">
        <v>143</v>
      </c>
      <c r="T189" s="181" t="s">
        <v>143</v>
      </c>
      <c r="U189" s="157">
        <v>0</v>
      </c>
      <c r="V189" s="157">
        <f>ROUND(E189*U189,2)</f>
        <v>0</v>
      </c>
      <c r="W189" s="157"/>
      <c r="X189" s="157" t="s">
        <v>408</v>
      </c>
      <c r="Y189" s="157" t="s">
        <v>145</v>
      </c>
      <c r="Z189" s="147"/>
      <c r="AA189" s="147"/>
      <c r="AB189" s="147"/>
      <c r="AC189" s="147"/>
      <c r="AD189" s="147"/>
      <c r="AE189" s="147"/>
      <c r="AF189" s="147"/>
      <c r="AG189" s="147" t="s">
        <v>409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185" t="s">
        <v>437</v>
      </c>
      <c r="D190" s="158"/>
      <c r="E190" s="159">
        <v>1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150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320"/>
      <c r="D191" s="321"/>
      <c r="E191" s="321"/>
      <c r="F191" s="321"/>
      <c r="G191" s="321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153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33.75" outlineLevel="1" x14ac:dyDescent="0.2">
      <c r="A192" s="175">
        <v>30</v>
      </c>
      <c r="B192" s="176" t="s">
        <v>451</v>
      </c>
      <c r="C192" s="184" t="s">
        <v>452</v>
      </c>
      <c r="D192" s="177" t="s">
        <v>453</v>
      </c>
      <c r="E192" s="178">
        <v>1</v>
      </c>
      <c r="F192" s="179"/>
      <c r="G192" s="180">
        <f>ROUND(E192*F192,2)</f>
        <v>0</v>
      </c>
      <c r="H192" s="179"/>
      <c r="I192" s="180">
        <f>ROUND(E192*H192,2)</f>
        <v>0</v>
      </c>
      <c r="J192" s="179"/>
      <c r="K192" s="180">
        <f>ROUND(E192*J192,2)</f>
        <v>0</v>
      </c>
      <c r="L192" s="180">
        <v>21</v>
      </c>
      <c r="M192" s="180">
        <f>G192*(1+L192/100)</f>
        <v>0</v>
      </c>
      <c r="N192" s="178">
        <v>1.4E-2</v>
      </c>
      <c r="O192" s="178">
        <f>ROUND(E192*N192,2)</f>
        <v>0.01</v>
      </c>
      <c r="P192" s="178">
        <v>0</v>
      </c>
      <c r="Q192" s="178">
        <f>ROUND(E192*P192,2)</f>
        <v>0</v>
      </c>
      <c r="R192" s="180"/>
      <c r="S192" s="180" t="s">
        <v>406</v>
      </c>
      <c r="T192" s="181" t="s">
        <v>419</v>
      </c>
      <c r="U192" s="157">
        <v>0</v>
      </c>
      <c r="V192" s="157">
        <f>ROUND(E192*U192,2)</f>
        <v>0</v>
      </c>
      <c r="W192" s="157"/>
      <c r="X192" s="157" t="s">
        <v>408</v>
      </c>
      <c r="Y192" s="157" t="s">
        <v>145</v>
      </c>
      <c r="Z192" s="147"/>
      <c r="AA192" s="147"/>
      <c r="AB192" s="147"/>
      <c r="AC192" s="147"/>
      <c r="AD192" s="147"/>
      <c r="AE192" s="147"/>
      <c r="AF192" s="147"/>
      <c r="AG192" s="147" t="s">
        <v>409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322" t="s">
        <v>454</v>
      </c>
      <c r="D193" s="323"/>
      <c r="E193" s="323"/>
      <c r="F193" s="323"/>
      <c r="G193" s="323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172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324" t="s">
        <v>455</v>
      </c>
      <c r="D194" s="325"/>
      <c r="E194" s="325"/>
      <c r="F194" s="325"/>
      <c r="G194" s="325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172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185" t="s">
        <v>440</v>
      </c>
      <c r="D195" s="158"/>
      <c r="E195" s="159">
        <v>1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150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320"/>
      <c r="D196" s="321"/>
      <c r="E196" s="321"/>
      <c r="F196" s="321"/>
      <c r="G196" s="321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153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x14ac:dyDescent="0.2">
      <c r="A197" s="165" t="s">
        <v>137</v>
      </c>
      <c r="B197" s="166" t="s">
        <v>89</v>
      </c>
      <c r="C197" s="183" t="s">
        <v>90</v>
      </c>
      <c r="D197" s="167"/>
      <c r="E197" s="168"/>
      <c r="F197" s="169"/>
      <c r="G197" s="169">
        <f>SUMIF(AG198:AG212,"&lt;&gt;NOR",G198:G212)</f>
        <v>0</v>
      </c>
      <c r="H197" s="169"/>
      <c r="I197" s="169">
        <f>SUM(I198:I212)</f>
        <v>0</v>
      </c>
      <c r="J197" s="169"/>
      <c r="K197" s="169">
        <f>SUM(K198:K212)</f>
        <v>0</v>
      </c>
      <c r="L197" s="169"/>
      <c r="M197" s="169">
        <f>SUM(M198:M212)</f>
        <v>0</v>
      </c>
      <c r="N197" s="168"/>
      <c r="O197" s="168">
        <f>SUM(O198:O212)</f>
        <v>0</v>
      </c>
      <c r="P197" s="168"/>
      <c r="Q197" s="168">
        <f>SUM(Q198:Q212)</f>
        <v>0</v>
      </c>
      <c r="R197" s="169"/>
      <c r="S197" s="169"/>
      <c r="T197" s="170"/>
      <c r="U197" s="164"/>
      <c r="V197" s="164">
        <f>SUM(V198:V212)</f>
        <v>0</v>
      </c>
      <c r="W197" s="164"/>
      <c r="X197" s="164"/>
      <c r="Y197" s="164"/>
      <c r="AG197" t="s">
        <v>138</v>
      </c>
    </row>
    <row r="198" spans="1:60" outlineLevel="1" x14ac:dyDescent="0.2">
      <c r="A198" s="175">
        <v>31</v>
      </c>
      <c r="B198" s="176" t="s">
        <v>456</v>
      </c>
      <c r="C198" s="184" t="s">
        <v>457</v>
      </c>
      <c r="D198" s="177" t="s">
        <v>447</v>
      </c>
      <c r="E198" s="178">
        <v>1</v>
      </c>
      <c r="F198" s="179"/>
      <c r="G198" s="180">
        <f>ROUND(E198*F198,2)</f>
        <v>0</v>
      </c>
      <c r="H198" s="179"/>
      <c r="I198" s="180">
        <f>ROUND(E198*H198,2)</f>
        <v>0</v>
      </c>
      <c r="J198" s="179"/>
      <c r="K198" s="180">
        <f>ROUND(E198*J198,2)</f>
        <v>0</v>
      </c>
      <c r="L198" s="180">
        <v>21</v>
      </c>
      <c r="M198" s="180">
        <f>G198*(1+L198/100)</f>
        <v>0</v>
      </c>
      <c r="N198" s="178">
        <v>0</v>
      </c>
      <c r="O198" s="178">
        <f>ROUND(E198*N198,2)</f>
        <v>0</v>
      </c>
      <c r="P198" s="178">
        <v>0</v>
      </c>
      <c r="Q198" s="178">
        <f>ROUND(E198*P198,2)</f>
        <v>0</v>
      </c>
      <c r="R198" s="180"/>
      <c r="S198" s="180" t="s">
        <v>406</v>
      </c>
      <c r="T198" s="181" t="s">
        <v>419</v>
      </c>
      <c r="U198" s="157">
        <v>0</v>
      </c>
      <c r="V198" s="157">
        <f>ROUND(E198*U198,2)</f>
        <v>0</v>
      </c>
      <c r="W198" s="157"/>
      <c r="X198" s="157" t="s">
        <v>144</v>
      </c>
      <c r="Y198" s="157" t="s">
        <v>145</v>
      </c>
      <c r="Z198" s="147"/>
      <c r="AA198" s="147"/>
      <c r="AB198" s="147"/>
      <c r="AC198" s="147"/>
      <c r="AD198" s="147"/>
      <c r="AE198" s="147"/>
      <c r="AF198" s="147"/>
      <c r="AG198" s="147" t="s">
        <v>146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33.75" outlineLevel="2" x14ac:dyDescent="0.2">
      <c r="A199" s="154"/>
      <c r="B199" s="155"/>
      <c r="C199" s="322" t="s">
        <v>458</v>
      </c>
      <c r="D199" s="323"/>
      <c r="E199" s="323"/>
      <c r="F199" s="323"/>
      <c r="G199" s="323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172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82" t="str">
        <f>C199</f>
        <v>Vedení teplovodu pro ohřev bazénové vody vedeny z vily Eduarda a Hany Benešových (objekt „A“), připojení k demolovanému objektu zázemí (šaten) bude odborně zaslepeno ve zděné šachtě umístěné v přístupové cestě. Šachta bude zachována a po odstranění připojení k demolovanému objektu bude následně dozděn otvor po tomto připojení a šachta bude vyspravena,</v>
      </c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320"/>
      <c r="D200" s="321"/>
      <c r="E200" s="321"/>
      <c r="F200" s="321"/>
      <c r="G200" s="321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153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5">
        <v>32</v>
      </c>
      <c r="B201" s="176" t="s">
        <v>459</v>
      </c>
      <c r="C201" s="184" t="s">
        <v>460</v>
      </c>
      <c r="D201" s="177" t="s">
        <v>447</v>
      </c>
      <c r="E201" s="178">
        <v>1</v>
      </c>
      <c r="F201" s="179"/>
      <c r="G201" s="180">
        <f>ROUND(E201*F201,2)</f>
        <v>0</v>
      </c>
      <c r="H201" s="179"/>
      <c r="I201" s="180">
        <f>ROUND(E201*H201,2)</f>
        <v>0</v>
      </c>
      <c r="J201" s="179"/>
      <c r="K201" s="180">
        <f>ROUND(E201*J201,2)</f>
        <v>0</v>
      </c>
      <c r="L201" s="180">
        <v>21</v>
      </c>
      <c r="M201" s="180">
        <f>G201*(1+L201/100)</f>
        <v>0</v>
      </c>
      <c r="N201" s="178">
        <v>0</v>
      </c>
      <c r="O201" s="178">
        <f>ROUND(E201*N201,2)</f>
        <v>0</v>
      </c>
      <c r="P201" s="178">
        <v>0</v>
      </c>
      <c r="Q201" s="178">
        <f>ROUND(E201*P201,2)</f>
        <v>0</v>
      </c>
      <c r="R201" s="180"/>
      <c r="S201" s="180" t="s">
        <v>406</v>
      </c>
      <c r="T201" s="181" t="s">
        <v>419</v>
      </c>
      <c r="U201" s="157">
        <v>0</v>
      </c>
      <c r="V201" s="157">
        <f>ROUND(E201*U201,2)</f>
        <v>0</v>
      </c>
      <c r="W201" s="157"/>
      <c r="X201" s="157" t="s">
        <v>144</v>
      </c>
      <c r="Y201" s="157" t="s">
        <v>145</v>
      </c>
      <c r="Z201" s="147"/>
      <c r="AA201" s="147"/>
      <c r="AB201" s="147"/>
      <c r="AC201" s="147"/>
      <c r="AD201" s="147"/>
      <c r="AE201" s="147"/>
      <c r="AF201" s="147"/>
      <c r="AG201" s="147" t="s">
        <v>146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4"/>
      <c r="B202" s="155"/>
      <c r="C202" s="326"/>
      <c r="D202" s="327"/>
      <c r="E202" s="327"/>
      <c r="F202" s="327"/>
      <c r="G202" s="32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153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75">
        <v>33</v>
      </c>
      <c r="B203" s="176" t="s">
        <v>461</v>
      </c>
      <c r="C203" s="184" t="s">
        <v>462</v>
      </c>
      <c r="D203" s="177" t="s">
        <v>447</v>
      </c>
      <c r="E203" s="178">
        <v>1</v>
      </c>
      <c r="F203" s="179"/>
      <c r="G203" s="180">
        <f>ROUND(E203*F203,2)</f>
        <v>0</v>
      </c>
      <c r="H203" s="179"/>
      <c r="I203" s="180">
        <f>ROUND(E203*H203,2)</f>
        <v>0</v>
      </c>
      <c r="J203" s="179"/>
      <c r="K203" s="180">
        <f>ROUND(E203*J203,2)</f>
        <v>0</v>
      </c>
      <c r="L203" s="180">
        <v>21</v>
      </c>
      <c r="M203" s="180">
        <f>G203*(1+L203/100)</f>
        <v>0</v>
      </c>
      <c r="N203" s="178">
        <v>0</v>
      </c>
      <c r="O203" s="178">
        <f>ROUND(E203*N203,2)</f>
        <v>0</v>
      </c>
      <c r="P203" s="178">
        <v>0</v>
      </c>
      <c r="Q203" s="178">
        <f>ROUND(E203*P203,2)</f>
        <v>0</v>
      </c>
      <c r="R203" s="180"/>
      <c r="S203" s="180" t="s">
        <v>406</v>
      </c>
      <c r="T203" s="181" t="s">
        <v>419</v>
      </c>
      <c r="U203" s="157">
        <v>0</v>
      </c>
      <c r="V203" s="157">
        <f>ROUND(E203*U203,2)</f>
        <v>0</v>
      </c>
      <c r="W203" s="157"/>
      <c r="X203" s="157" t="s">
        <v>144</v>
      </c>
      <c r="Y203" s="157" t="s">
        <v>145</v>
      </c>
      <c r="Z203" s="147"/>
      <c r="AA203" s="147"/>
      <c r="AB203" s="147"/>
      <c r="AC203" s="147"/>
      <c r="AD203" s="147"/>
      <c r="AE203" s="147"/>
      <c r="AF203" s="147"/>
      <c r="AG203" s="147" t="s">
        <v>146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">
      <c r="A204" s="154"/>
      <c r="B204" s="155"/>
      <c r="C204" s="326"/>
      <c r="D204" s="327"/>
      <c r="E204" s="327"/>
      <c r="F204" s="327"/>
      <c r="G204" s="32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153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75">
        <v>34</v>
      </c>
      <c r="B205" s="176" t="s">
        <v>463</v>
      </c>
      <c r="C205" s="184" t="s">
        <v>464</v>
      </c>
      <c r="D205" s="177" t="s">
        <v>447</v>
      </c>
      <c r="E205" s="178">
        <v>1</v>
      </c>
      <c r="F205" s="179"/>
      <c r="G205" s="180">
        <f>ROUND(E205*F205,2)</f>
        <v>0</v>
      </c>
      <c r="H205" s="179"/>
      <c r="I205" s="180">
        <f>ROUND(E205*H205,2)</f>
        <v>0</v>
      </c>
      <c r="J205" s="179"/>
      <c r="K205" s="180">
        <f>ROUND(E205*J205,2)</f>
        <v>0</v>
      </c>
      <c r="L205" s="180">
        <v>21</v>
      </c>
      <c r="M205" s="180">
        <f>G205*(1+L205/100)</f>
        <v>0</v>
      </c>
      <c r="N205" s="178">
        <v>0</v>
      </c>
      <c r="O205" s="178">
        <f>ROUND(E205*N205,2)</f>
        <v>0</v>
      </c>
      <c r="P205" s="178">
        <v>0</v>
      </c>
      <c r="Q205" s="178">
        <f>ROUND(E205*P205,2)</f>
        <v>0</v>
      </c>
      <c r="R205" s="180"/>
      <c r="S205" s="180" t="s">
        <v>406</v>
      </c>
      <c r="T205" s="181" t="s">
        <v>419</v>
      </c>
      <c r="U205" s="157">
        <v>0</v>
      </c>
      <c r="V205" s="157">
        <f>ROUND(E205*U205,2)</f>
        <v>0</v>
      </c>
      <c r="W205" s="157"/>
      <c r="X205" s="157" t="s">
        <v>144</v>
      </c>
      <c r="Y205" s="157" t="s">
        <v>145</v>
      </c>
      <c r="Z205" s="147"/>
      <c r="AA205" s="147"/>
      <c r="AB205" s="147"/>
      <c r="AC205" s="147"/>
      <c r="AD205" s="147"/>
      <c r="AE205" s="147"/>
      <c r="AF205" s="147"/>
      <c r="AG205" s="147" t="s">
        <v>146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326"/>
      <c r="D206" s="327"/>
      <c r="E206" s="327"/>
      <c r="F206" s="327"/>
      <c r="G206" s="32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153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2.5" outlineLevel="1" x14ac:dyDescent="0.2">
      <c r="A207" s="175">
        <v>35</v>
      </c>
      <c r="B207" s="176" t="s">
        <v>465</v>
      </c>
      <c r="C207" s="184" t="s">
        <v>466</v>
      </c>
      <c r="D207" s="177" t="s">
        <v>447</v>
      </c>
      <c r="E207" s="178">
        <v>1</v>
      </c>
      <c r="F207" s="179"/>
      <c r="G207" s="180">
        <f>ROUND(E207*F207,2)</f>
        <v>0</v>
      </c>
      <c r="H207" s="179"/>
      <c r="I207" s="180">
        <f>ROUND(E207*H207,2)</f>
        <v>0</v>
      </c>
      <c r="J207" s="179"/>
      <c r="K207" s="180">
        <f>ROUND(E207*J207,2)</f>
        <v>0</v>
      </c>
      <c r="L207" s="180">
        <v>21</v>
      </c>
      <c r="M207" s="180">
        <f>G207*(1+L207/100)</f>
        <v>0</v>
      </c>
      <c r="N207" s="178">
        <v>0</v>
      </c>
      <c r="O207" s="178">
        <f>ROUND(E207*N207,2)</f>
        <v>0</v>
      </c>
      <c r="P207" s="178">
        <v>0</v>
      </c>
      <c r="Q207" s="178">
        <f>ROUND(E207*P207,2)</f>
        <v>0</v>
      </c>
      <c r="R207" s="180"/>
      <c r="S207" s="180" t="s">
        <v>406</v>
      </c>
      <c r="T207" s="181" t="s">
        <v>419</v>
      </c>
      <c r="U207" s="157">
        <v>0</v>
      </c>
      <c r="V207" s="157">
        <f>ROUND(E207*U207,2)</f>
        <v>0</v>
      </c>
      <c r="W207" s="157"/>
      <c r="X207" s="157" t="s">
        <v>144</v>
      </c>
      <c r="Y207" s="157" t="s">
        <v>145</v>
      </c>
      <c r="Z207" s="147"/>
      <c r="AA207" s="147"/>
      <c r="AB207" s="147"/>
      <c r="AC207" s="147"/>
      <c r="AD207" s="147"/>
      <c r="AE207" s="147"/>
      <c r="AF207" s="147"/>
      <c r="AG207" s="147" t="s">
        <v>146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185" t="s">
        <v>79</v>
      </c>
      <c r="D208" s="158"/>
      <c r="E208" s="159">
        <v>1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150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86" t="s">
        <v>178</v>
      </c>
      <c r="D209" s="160"/>
      <c r="E209" s="161"/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150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87" t="s">
        <v>467</v>
      </c>
      <c r="D210" s="160"/>
      <c r="E210" s="161">
        <v>59.4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150</v>
      </c>
      <c r="AH210" s="147">
        <v>2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186" t="s">
        <v>181</v>
      </c>
      <c r="D211" s="160"/>
      <c r="E211" s="161"/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150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4"/>
      <c r="B212" s="155"/>
      <c r="C212" s="320"/>
      <c r="D212" s="321"/>
      <c r="E212" s="321"/>
      <c r="F212" s="321"/>
      <c r="G212" s="321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153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x14ac:dyDescent="0.2">
      <c r="A213" s="165" t="s">
        <v>137</v>
      </c>
      <c r="B213" s="166" t="s">
        <v>91</v>
      </c>
      <c r="C213" s="183" t="s">
        <v>92</v>
      </c>
      <c r="D213" s="167"/>
      <c r="E213" s="168"/>
      <c r="F213" s="169"/>
      <c r="G213" s="169">
        <f>SUMIF(AG214:AG218,"&lt;&gt;NOR",G214:G218)</f>
        <v>0</v>
      </c>
      <c r="H213" s="169"/>
      <c r="I213" s="169">
        <f>SUM(I214:I218)</f>
        <v>0</v>
      </c>
      <c r="J213" s="169"/>
      <c r="K213" s="169">
        <f>SUM(K214:K218)</f>
        <v>0</v>
      </c>
      <c r="L213" s="169"/>
      <c r="M213" s="169">
        <f>SUM(M214:M218)</f>
        <v>0</v>
      </c>
      <c r="N213" s="168"/>
      <c r="O213" s="168">
        <f>SUM(O214:O218)</f>
        <v>1.41</v>
      </c>
      <c r="P213" s="168"/>
      <c r="Q213" s="168">
        <f>SUM(Q214:Q218)</f>
        <v>0</v>
      </c>
      <c r="R213" s="169"/>
      <c r="S213" s="169"/>
      <c r="T213" s="170"/>
      <c r="U213" s="164"/>
      <c r="V213" s="164">
        <f>SUM(V214:V218)</f>
        <v>2.66</v>
      </c>
      <c r="W213" s="164"/>
      <c r="X213" s="164"/>
      <c r="Y213" s="164"/>
      <c r="AG213" t="s">
        <v>138</v>
      </c>
    </row>
    <row r="214" spans="1:60" ht="22.5" outlineLevel="1" x14ac:dyDescent="0.2">
      <c r="A214" s="175">
        <v>36</v>
      </c>
      <c r="B214" s="176" t="s">
        <v>468</v>
      </c>
      <c r="C214" s="184" t="s">
        <v>469</v>
      </c>
      <c r="D214" s="177" t="s">
        <v>314</v>
      </c>
      <c r="E214" s="178">
        <v>9</v>
      </c>
      <c r="F214" s="179"/>
      <c r="G214" s="180">
        <f>ROUND(E214*F214,2)</f>
        <v>0</v>
      </c>
      <c r="H214" s="179"/>
      <c r="I214" s="180">
        <f>ROUND(E214*H214,2)</f>
        <v>0</v>
      </c>
      <c r="J214" s="179"/>
      <c r="K214" s="180">
        <f>ROUND(E214*J214,2)</f>
        <v>0</v>
      </c>
      <c r="L214" s="180">
        <v>21</v>
      </c>
      <c r="M214" s="180">
        <f>G214*(1+L214/100)</f>
        <v>0</v>
      </c>
      <c r="N214" s="178">
        <v>0.15673999999999999</v>
      </c>
      <c r="O214" s="178">
        <f>ROUND(E214*N214,2)</f>
        <v>1.41</v>
      </c>
      <c r="P214" s="178">
        <v>0</v>
      </c>
      <c r="Q214" s="178">
        <f>ROUND(E214*P214,2)</f>
        <v>0</v>
      </c>
      <c r="R214" s="180" t="s">
        <v>303</v>
      </c>
      <c r="S214" s="180" t="s">
        <v>143</v>
      </c>
      <c r="T214" s="181" t="s">
        <v>143</v>
      </c>
      <c r="U214" s="157">
        <v>0.29548000000000002</v>
      </c>
      <c r="V214" s="157">
        <f>ROUND(E214*U214,2)</f>
        <v>2.66</v>
      </c>
      <c r="W214" s="157"/>
      <c r="X214" s="157" t="s">
        <v>144</v>
      </c>
      <c r="Y214" s="157" t="s">
        <v>145</v>
      </c>
      <c r="Z214" s="147"/>
      <c r="AA214" s="147"/>
      <c r="AB214" s="147"/>
      <c r="AC214" s="147"/>
      <c r="AD214" s="147"/>
      <c r="AE214" s="147"/>
      <c r="AF214" s="147"/>
      <c r="AG214" s="147" t="s">
        <v>146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318" t="s">
        <v>470</v>
      </c>
      <c r="D215" s="319"/>
      <c r="E215" s="319"/>
      <c r="F215" s="319"/>
      <c r="G215" s="319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148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2" x14ac:dyDescent="0.2">
      <c r="A216" s="154"/>
      <c r="B216" s="155"/>
      <c r="C216" s="324" t="s">
        <v>471</v>
      </c>
      <c r="D216" s="325"/>
      <c r="E216" s="325"/>
      <c r="F216" s="325"/>
      <c r="G216" s="325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172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2.5" outlineLevel="2" x14ac:dyDescent="0.2">
      <c r="A217" s="154"/>
      <c r="B217" s="155"/>
      <c r="C217" s="185" t="s">
        <v>317</v>
      </c>
      <c r="D217" s="158"/>
      <c r="E217" s="159">
        <v>9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150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320"/>
      <c r="D218" s="321"/>
      <c r="E218" s="321"/>
      <c r="F218" s="321"/>
      <c r="G218" s="321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153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x14ac:dyDescent="0.2">
      <c r="A219" s="165" t="s">
        <v>137</v>
      </c>
      <c r="B219" s="166" t="s">
        <v>93</v>
      </c>
      <c r="C219" s="183" t="s">
        <v>94</v>
      </c>
      <c r="D219" s="167"/>
      <c r="E219" s="168"/>
      <c r="F219" s="169"/>
      <c r="G219" s="169">
        <f>SUMIF(AG220:AG229,"&lt;&gt;NOR",G220:G229)</f>
        <v>0</v>
      </c>
      <c r="H219" s="169"/>
      <c r="I219" s="169">
        <f>SUM(I220:I229)</f>
        <v>0</v>
      </c>
      <c r="J219" s="169"/>
      <c r="K219" s="169">
        <f>SUM(K220:K229)</f>
        <v>0</v>
      </c>
      <c r="L219" s="169"/>
      <c r="M219" s="169">
        <f>SUM(M220:M229)</f>
        <v>0</v>
      </c>
      <c r="N219" s="168"/>
      <c r="O219" s="168">
        <f>SUM(O220:O229)</f>
        <v>0.09</v>
      </c>
      <c r="P219" s="168"/>
      <c r="Q219" s="168">
        <f>SUM(Q220:Q229)</f>
        <v>0</v>
      </c>
      <c r="R219" s="169"/>
      <c r="S219" s="169"/>
      <c r="T219" s="170"/>
      <c r="U219" s="164"/>
      <c r="V219" s="164">
        <f>SUM(V220:V229)</f>
        <v>1.07</v>
      </c>
      <c r="W219" s="164"/>
      <c r="X219" s="164"/>
      <c r="Y219" s="164"/>
      <c r="AG219" t="s">
        <v>138</v>
      </c>
    </row>
    <row r="220" spans="1:60" outlineLevel="1" x14ac:dyDescent="0.2">
      <c r="A220" s="175">
        <v>37</v>
      </c>
      <c r="B220" s="176" t="s">
        <v>472</v>
      </c>
      <c r="C220" s="184" t="s">
        <v>473</v>
      </c>
      <c r="D220" s="177" t="s">
        <v>435</v>
      </c>
      <c r="E220" s="178">
        <v>1</v>
      </c>
      <c r="F220" s="179"/>
      <c r="G220" s="180">
        <f>ROUND(E220*F220,2)</f>
        <v>0</v>
      </c>
      <c r="H220" s="179"/>
      <c r="I220" s="180">
        <f>ROUND(E220*H220,2)</f>
        <v>0</v>
      </c>
      <c r="J220" s="179"/>
      <c r="K220" s="180">
        <f>ROUND(E220*J220,2)</f>
        <v>0</v>
      </c>
      <c r="L220" s="180">
        <v>21</v>
      </c>
      <c r="M220" s="180">
        <f>G220*(1+L220/100)</f>
        <v>0</v>
      </c>
      <c r="N220" s="178">
        <v>4.8669999999999998E-2</v>
      </c>
      <c r="O220" s="178">
        <f>ROUND(E220*N220,2)</f>
        <v>0.05</v>
      </c>
      <c r="P220" s="178">
        <v>0</v>
      </c>
      <c r="Q220" s="178">
        <f>ROUND(E220*P220,2)</f>
        <v>0</v>
      </c>
      <c r="R220" s="180" t="s">
        <v>474</v>
      </c>
      <c r="S220" s="180" t="s">
        <v>143</v>
      </c>
      <c r="T220" s="181" t="s">
        <v>143</v>
      </c>
      <c r="U220" s="157">
        <v>1.07</v>
      </c>
      <c r="V220" s="157">
        <f>ROUND(E220*U220,2)</f>
        <v>1.07</v>
      </c>
      <c r="W220" s="157"/>
      <c r="X220" s="157" t="s">
        <v>144</v>
      </c>
      <c r="Y220" s="157" t="s">
        <v>145</v>
      </c>
      <c r="Z220" s="147"/>
      <c r="AA220" s="147"/>
      <c r="AB220" s="147"/>
      <c r="AC220" s="147"/>
      <c r="AD220" s="147"/>
      <c r="AE220" s="147"/>
      <c r="AF220" s="147"/>
      <c r="AG220" s="147" t="s">
        <v>146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">
      <c r="A221" s="154"/>
      <c r="B221" s="155"/>
      <c r="C221" s="318" t="s">
        <v>475</v>
      </c>
      <c r="D221" s="319"/>
      <c r="E221" s="319"/>
      <c r="F221" s="319"/>
      <c r="G221" s="319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148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82" t="str">
        <f>C221</f>
        <v>bez jejich dodání, ale s vysekáním kapes pro upevňovací prvky a s jejich zazděním, zabetonováním nebo zalitím,</v>
      </c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4"/>
      <c r="B222" s="155"/>
      <c r="C222" s="185" t="s">
        <v>476</v>
      </c>
      <c r="D222" s="158"/>
      <c r="E222" s="159">
        <v>1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150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320"/>
      <c r="D223" s="321"/>
      <c r="E223" s="321"/>
      <c r="F223" s="321"/>
      <c r="G223" s="321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153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22.5" outlineLevel="1" x14ac:dyDescent="0.2">
      <c r="A224" s="175">
        <v>38</v>
      </c>
      <c r="B224" s="176" t="s">
        <v>477</v>
      </c>
      <c r="C224" s="184" t="s">
        <v>478</v>
      </c>
      <c r="D224" s="177" t="s">
        <v>435</v>
      </c>
      <c r="E224" s="178">
        <v>1</v>
      </c>
      <c r="F224" s="179"/>
      <c r="G224" s="180">
        <f>ROUND(E224*F224,2)</f>
        <v>0</v>
      </c>
      <c r="H224" s="179"/>
      <c r="I224" s="180">
        <f>ROUND(E224*H224,2)</f>
        <v>0</v>
      </c>
      <c r="J224" s="179"/>
      <c r="K224" s="180">
        <f>ROUND(E224*J224,2)</f>
        <v>0</v>
      </c>
      <c r="L224" s="180">
        <v>21</v>
      </c>
      <c r="M224" s="180">
        <f>G224*(1+L224/100)</f>
        <v>0</v>
      </c>
      <c r="N224" s="178">
        <v>3.7999999999999999E-2</v>
      </c>
      <c r="O224" s="178">
        <f>ROUND(E224*N224,2)</f>
        <v>0.04</v>
      </c>
      <c r="P224" s="178">
        <v>0</v>
      </c>
      <c r="Q224" s="178">
        <f>ROUND(E224*P224,2)</f>
        <v>0</v>
      </c>
      <c r="R224" s="180"/>
      <c r="S224" s="180" t="s">
        <v>406</v>
      </c>
      <c r="T224" s="181" t="s">
        <v>419</v>
      </c>
      <c r="U224" s="157">
        <v>0</v>
      </c>
      <c r="V224" s="157">
        <f>ROUND(E224*U224,2)</f>
        <v>0</v>
      </c>
      <c r="W224" s="157"/>
      <c r="X224" s="157" t="s">
        <v>408</v>
      </c>
      <c r="Y224" s="157" t="s">
        <v>145</v>
      </c>
      <c r="Z224" s="147"/>
      <c r="AA224" s="147"/>
      <c r="AB224" s="147"/>
      <c r="AC224" s="147"/>
      <c r="AD224" s="147"/>
      <c r="AE224" s="147"/>
      <c r="AF224" s="147"/>
      <c r="AG224" s="147" t="s">
        <v>409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">
      <c r="A225" s="154"/>
      <c r="B225" s="155"/>
      <c r="C225" s="322" t="s">
        <v>479</v>
      </c>
      <c r="D225" s="323"/>
      <c r="E225" s="323"/>
      <c r="F225" s="323"/>
      <c r="G225" s="323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172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82" t="str">
        <f>C225</f>
        <v>uchycení poklopu v rámu je provedeno přes klouzavý mechanismus tak, že při zvedání poklopu nahrazuje otevírání na panty</v>
      </c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324" t="s">
        <v>480</v>
      </c>
      <c r="D226" s="325"/>
      <c r="E226" s="325"/>
      <c r="F226" s="325"/>
      <c r="G226" s="325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172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324" t="s">
        <v>481</v>
      </c>
      <c r="D227" s="325"/>
      <c r="E227" s="325"/>
      <c r="F227" s="325"/>
      <c r="G227" s="325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172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">
      <c r="A228" s="154"/>
      <c r="B228" s="155"/>
      <c r="C228" s="185" t="s">
        <v>476</v>
      </c>
      <c r="D228" s="158"/>
      <c r="E228" s="159">
        <v>1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150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">
      <c r="A229" s="154"/>
      <c r="B229" s="155"/>
      <c r="C229" s="320"/>
      <c r="D229" s="321"/>
      <c r="E229" s="321"/>
      <c r="F229" s="321"/>
      <c r="G229" s="321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153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x14ac:dyDescent="0.2">
      <c r="A230" s="150" t="s">
        <v>137</v>
      </c>
      <c r="B230" s="151" t="s">
        <v>95</v>
      </c>
      <c r="C230" s="188" t="s">
        <v>96</v>
      </c>
      <c r="D230" s="171"/>
      <c r="E230" s="172"/>
      <c r="F230" s="173"/>
      <c r="G230" s="173">
        <f>SUMIF(AG231:AG255,"&lt;&gt;NOR",G231:G255)</f>
        <v>0</v>
      </c>
      <c r="H230" s="173"/>
      <c r="I230" s="173">
        <f>SUM(I231:I255)</f>
        <v>0</v>
      </c>
      <c r="J230" s="173"/>
      <c r="K230" s="173">
        <f>SUM(K231:K255)</f>
        <v>0</v>
      </c>
      <c r="L230" s="173"/>
      <c r="M230" s="173">
        <f>SUM(M231:M255)</f>
        <v>0</v>
      </c>
      <c r="N230" s="172"/>
      <c r="O230" s="172">
        <f>SUM(O231:O255)</f>
        <v>0.04</v>
      </c>
      <c r="P230" s="172"/>
      <c r="Q230" s="172">
        <f>SUM(Q231:Q255)</f>
        <v>156.70999999999998</v>
      </c>
      <c r="R230" s="173"/>
      <c r="S230" s="173"/>
      <c r="T230" s="174"/>
      <c r="U230" s="164"/>
      <c r="V230" s="164">
        <f>SUM(V231:V255)</f>
        <v>579.74</v>
      </c>
      <c r="W230" s="164"/>
      <c r="X230" s="164"/>
      <c r="Y230" s="164"/>
      <c r="AG230" t="s">
        <v>138</v>
      </c>
    </row>
    <row r="231" spans="1:60" ht="22.5" outlineLevel="1" x14ac:dyDescent="0.2">
      <c r="A231" s="154"/>
      <c r="B231" s="155"/>
      <c r="C231" s="322" t="s">
        <v>482</v>
      </c>
      <c r="D231" s="323"/>
      <c r="E231" s="323"/>
      <c r="F231" s="323"/>
      <c r="G231" s="323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172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82" t="str">
        <f>C231</f>
        <v>u bouraných konstrukcí základů budou účtovány skutečné kubatury změřené dle tvaru konstrukcí a hloubky (výšky) pod jejich odhalení při zahájení těchto prací</v>
      </c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75">
        <v>39</v>
      </c>
      <c r="B232" s="176" t="s">
        <v>483</v>
      </c>
      <c r="C232" s="184" t="s">
        <v>484</v>
      </c>
      <c r="D232" s="177" t="s">
        <v>141</v>
      </c>
      <c r="E232" s="178">
        <v>33.808660000000003</v>
      </c>
      <c r="F232" s="179"/>
      <c r="G232" s="180">
        <f>ROUND(E232*F232,2)</f>
        <v>0</v>
      </c>
      <c r="H232" s="179"/>
      <c r="I232" s="180">
        <f>ROUND(E232*H232,2)</f>
        <v>0</v>
      </c>
      <c r="J232" s="179"/>
      <c r="K232" s="180">
        <f>ROUND(E232*J232,2)</f>
        <v>0</v>
      </c>
      <c r="L232" s="180">
        <v>21</v>
      </c>
      <c r="M232" s="180">
        <f>G232*(1+L232/100)</f>
        <v>0</v>
      </c>
      <c r="N232" s="178">
        <v>0</v>
      </c>
      <c r="O232" s="178">
        <f>ROUND(E232*N232,2)</f>
        <v>0</v>
      </c>
      <c r="P232" s="178">
        <v>2</v>
      </c>
      <c r="Q232" s="178">
        <f>ROUND(E232*P232,2)</f>
        <v>67.62</v>
      </c>
      <c r="R232" s="180" t="s">
        <v>227</v>
      </c>
      <c r="S232" s="180" t="s">
        <v>143</v>
      </c>
      <c r="T232" s="181" t="s">
        <v>143</v>
      </c>
      <c r="U232" s="157">
        <v>6.4359999999999999</v>
      </c>
      <c r="V232" s="157">
        <f>ROUND(E232*U232,2)</f>
        <v>217.59</v>
      </c>
      <c r="W232" s="157"/>
      <c r="X232" s="157" t="s">
        <v>144</v>
      </c>
      <c r="Y232" s="157" t="s">
        <v>145</v>
      </c>
      <c r="Z232" s="147"/>
      <c r="AA232" s="147"/>
      <c r="AB232" s="147"/>
      <c r="AC232" s="147"/>
      <c r="AD232" s="147"/>
      <c r="AE232" s="147"/>
      <c r="AF232" s="147"/>
      <c r="AG232" s="147" t="s">
        <v>146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">
      <c r="A233" s="154"/>
      <c r="B233" s="155"/>
      <c r="C233" s="318" t="s">
        <v>485</v>
      </c>
      <c r="D233" s="319"/>
      <c r="E233" s="319"/>
      <c r="F233" s="319"/>
      <c r="G233" s="319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148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2.5" outlineLevel="2" x14ac:dyDescent="0.2">
      <c r="A234" s="154"/>
      <c r="B234" s="155"/>
      <c r="C234" s="185" t="s">
        <v>486</v>
      </c>
      <c r="D234" s="158"/>
      <c r="E234" s="159">
        <v>25.6008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150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185" t="s">
        <v>487</v>
      </c>
      <c r="D235" s="158"/>
      <c r="E235" s="159">
        <v>4.9732000000000003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150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185" t="s">
        <v>488</v>
      </c>
      <c r="D236" s="158"/>
      <c r="E236" s="159">
        <v>3.2346599999999999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150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4"/>
      <c r="B237" s="155"/>
      <c r="C237" s="320"/>
      <c r="D237" s="321"/>
      <c r="E237" s="321"/>
      <c r="F237" s="321"/>
      <c r="G237" s="321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153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75">
        <v>40</v>
      </c>
      <c r="B238" s="176" t="s">
        <v>489</v>
      </c>
      <c r="C238" s="184" t="s">
        <v>490</v>
      </c>
      <c r="D238" s="177" t="s">
        <v>141</v>
      </c>
      <c r="E238" s="178">
        <v>9.52</v>
      </c>
      <c r="F238" s="179"/>
      <c r="G238" s="180">
        <f>ROUND(E238*F238,2)</f>
        <v>0</v>
      </c>
      <c r="H238" s="179"/>
      <c r="I238" s="180">
        <f>ROUND(E238*H238,2)</f>
        <v>0</v>
      </c>
      <c r="J238" s="179"/>
      <c r="K238" s="180">
        <f>ROUND(E238*J238,2)</f>
        <v>0</v>
      </c>
      <c r="L238" s="180">
        <v>21</v>
      </c>
      <c r="M238" s="180">
        <f>G238*(1+L238/100)</f>
        <v>0</v>
      </c>
      <c r="N238" s="178">
        <v>0</v>
      </c>
      <c r="O238" s="178">
        <f>ROUND(E238*N238,2)</f>
        <v>0</v>
      </c>
      <c r="P238" s="178">
        <v>2.4</v>
      </c>
      <c r="Q238" s="178">
        <f>ROUND(E238*P238,2)</f>
        <v>22.85</v>
      </c>
      <c r="R238" s="180" t="s">
        <v>227</v>
      </c>
      <c r="S238" s="180" t="s">
        <v>143</v>
      </c>
      <c r="T238" s="181" t="s">
        <v>143</v>
      </c>
      <c r="U238" s="157">
        <v>13.301</v>
      </c>
      <c r="V238" s="157">
        <f>ROUND(E238*U238,2)</f>
        <v>126.63</v>
      </c>
      <c r="W238" s="157"/>
      <c r="X238" s="157" t="s">
        <v>144</v>
      </c>
      <c r="Y238" s="157" t="s">
        <v>145</v>
      </c>
      <c r="Z238" s="147"/>
      <c r="AA238" s="147"/>
      <c r="AB238" s="147"/>
      <c r="AC238" s="147"/>
      <c r="AD238" s="147"/>
      <c r="AE238" s="147"/>
      <c r="AF238" s="147"/>
      <c r="AG238" s="147" t="s">
        <v>146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4"/>
      <c r="B239" s="155"/>
      <c r="C239" s="318" t="s">
        <v>491</v>
      </c>
      <c r="D239" s="319"/>
      <c r="E239" s="319"/>
      <c r="F239" s="319"/>
      <c r="G239" s="319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148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">
      <c r="A240" s="154"/>
      <c r="B240" s="155"/>
      <c r="C240" s="185" t="s">
        <v>492</v>
      </c>
      <c r="D240" s="158"/>
      <c r="E240" s="159">
        <v>9.52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150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">
      <c r="A241" s="154"/>
      <c r="B241" s="155"/>
      <c r="C241" s="320"/>
      <c r="D241" s="321"/>
      <c r="E241" s="321"/>
      <c r="F241" s="321"/>
      <c r="G241" s="321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153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75">
        <v>41</v>
      </c>
      <c r="B242" s="176" t="s">
        <v>493</v>
      </c>
      <c r="C242" s="184" t="s">
        <v>494</v>
      </c>
      <c r="D242" s="177" t="s">
        <v>141</v>
      </c>
      <c r="E242" s="178">
        <v>27.497029999999999</v>
      </c>
      <c r="F242" s="179"/>
      <c r="G242" s="180">
        <f>ROUND(E242*F242,2)</f>
        <v>0</v>
      </c>
      <c r="H242" s="179"/>
      <c r="I242" s="180">
        <f>ROUND(E242*H242,2)</f>
        <v>0</v>
      </c>
      <c r="J242" s="179"/>
      <c r="K242" s="180">
        <f>ROUND(E242*J242,2)</f>
        <v>0</v>
      </c>
      <c r="L242" s="180">
        <v>21</v>
      </c>
      <c r="M242" s="180">
        <f>G242*(1+L242/100)</f>
        <v>0</v>
      </c>
      <c r="N242" s="178">
        <v>1.47E-3</v>
      </c>
      <c r="O242" s="178">
        <f>ROUND(E242*N242,2)</f>
        <v>0.04</v>
      </c>
      <c r="P242" s="178">
        <v>2.4</v>
      </c>
      <c r="Q242" s="178">
        <f>ROUND(E242*P242,2)</f>
        <v>65.989999999999995</v>
      </c>
      <c r="R242" s="180" t="s">
        <v>227</v>
      </c>
      <c r="S242" s="180" t="s">
        <v>143</v>
      </c>
      <c r="T242" s="181" t="s">
        <v>143</v>
      </c>
      <c r="U242" s="157">
        <v>8.5</v>
      </c>
      <c r="V242" s="157">
        <f>ROUND(E242*U242,2)</f>
        <v>233.72</v>
      </c>
      <c r="W242" s="157"/>
      <c r="X242" s="157" t="s">
        <v>144</v>
      </c>
      <c r="Y242" s="157" t="s">
        <v>145</v>
      </c>
      <c r="Z242" s="147"/>
      <c r="AA242" s="147"/>
      <c r="AB242" s="147"/>
      <c r="AC242" s="147"/>
      <c r="AD242" s="147"/>
      <c r="AE242" s="147"/>
      <c r="AF242" s="147"/>
      <c r="AG242" s="147" t="s">
        <v>146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2.5" outlineLevel="2" x14ac:dyDescent="0.2">
      <c r="A243" s="154"/>
      <c r="B243" s="155"/>
      <c r="C243" s="318" t="s">
        <v>495</v>
      </c>
      <c r="D243" s="319"/>
      <c r="E243" s="319"/>
      <c r="F243" s="319"/>
      <c r="G243" s="319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148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82" t="str">
        <f>C243</f>
        <v>nebo vybourání otvorů průřezové plochy přes 4 m2 ve zdivu železobetonovém, včetně pomocného lešení o výšce podlahy do 1900 mm a pro zatížení do 1,5 kPa  (150 kg/m2),</v>
      </c>
      <c r="BB243" s="147"/>
      <c r="BC243" s="147"/>
      <c r="BD243" s="147"/>
      <c r="BE243" s="147"/>
      <c r="BF243" s="147"/>
      <c r="BG243" s="147"/>
      <c r="BH243" s="147"/>
    </row>
    <row r="244" spans="1:60" outlineLevel="2" x14ac:dyDescent="0.2">
      <c r="A244" s="154"/>
      <c r="B244" s="155"/>
      <c r="C244" s="185" t="s">
        <v>496</v>
      </c>
      <c r="D244" s="158"/>
      <c r="E244" s="159">
        <v>17.831340000000001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150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22.5" outlineLevel="3" x14ac:dyDescent="0.2">
      <c r="A245" s="154"/>
      <c r="B245" s="155"/>
      <c r="C245" s="185" t="s">
        <v>497</v>
      </c>
      <c r="D245" s="158"/>
      <c r="E245" s="159">
        <v>7.6802400000000004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150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85" t="s">
        <v>498</v>
      </c>
      <c r="D246" s="158"/>
      <c r="E246" s="159">
        <v>1.9854499999999999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150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">
      <c r="A247" s="154"/>
      <c r="B247" s="155"/>
      <c r="C247" s="320"/>
      <c r="D247" s="321"/>
      <c r="E247" s="321"/>
      <c r="F247" s="321"/>
      <c r="G247" s="321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153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1" x14ac:dyDescent="0.2">
      <c r="A248" s="175">
        <v>42</v>
      </c>
      <c r="B248" s="176" t="s">
        <v>499</v>
      </c>
      <c r="C248" s="184" t="s">
        <v>500</v>
      </c>
      <c r="D248" s="177" t="s">
        <v>314</v>
      </c>
      <c r="E248" s="178">
        <v>3.2</v>
      </c>
      <c r="F248" s="179"/>
      <c r="G248" s="180">
        <f>ROUND(E248*F248,2)</f>
        <v>0</v>
      </c>
      <c r="H248" s="179"/>
      <c r="I248" s="180">
        <f>ROUND(E248*H248,2)</f>
        <v>0</v>
      </c>
      <c r="J248" s="179"/>
      <c r="K248" s="180">
        <f>ROUND(E248*J248,2)</f>
        <v>0</v>
      </c>
      <c r="L248" s="180">
        <v>21</v>
      </c>
      <c r="M248" s="180">
        <f>G248*(1+L248/100)</f>
        <v>0</v>
      </c>
      <c r="N248" s="178">
        <v>0</v>
      </c>
      <c r="O248" s="178">
        <f>ROUND(E248*N248,2)</f>
        <v>0</v>
      </c>
      <c r="P248" s="178">
        <v>4.9000000000000002E-2</v>
      </c>
      <c r="Q248" s="178">
        <f>ROUND(E248*P248,2)</f>
        <v>0.16</v>
      </c>
      <c r="R248" s="180" t="s">
        <v>227</v>
      </c>
      <c r="S248" s="180" t="s">
        <v>143</v>
      </c>
      <c r="T248" s="181" t="s">
        <v>143</v>
      </c>
      <c r="U248" s="157">
        <v>0.4</v>
      </c>
      <c r="V248" s="157">
        <f>ROUND(E248*U248,2)</f>
        <v>1.28</v>
      </c>
      <c r="W248" s="157"/>
      <c r="X248" s="157" t="s">
        <v>144</v>
      </c>
      <c r="Y248" s="157" t="s">
        <v>145</v>
      </c>
      <c r="Z248" s="147"/>
      <c r="AA248" s="147"/>
      <c r="AB248" s="147"/>
      <c r="AC248" s="147"/>
      <c r="AD248" s="147"/>
      <c r="AE248" s="147"/>
      <c r="AF248" s="147"/>
      <c r="AG248" s="147" t="s">
        <v>146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 x14ac:dyDescent="0.2">
      <c r="A249" s="154"/>
      <c r="B249" s="155"/>
      <c r="C249" s="318" t="s">
        <v>501</v>
      </c>
      <c r="D249" s="319"/>
      <c r="E249" s="319"/>
      <c r="F249" s="319"/>
      <c r="G249" s="319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148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">
      <c r="A250" s="154"/>
      <c r="B250" s="155"/>
      <c r="C250" s="185" t="s">
        <v>502</v>
      </c>
      <c r="D250" s="158"/>
      <c r="E250" s="159">
        <v>3.2</v>
      </c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150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">
      <c r="A251" s="154"/>
      <c r="B251" s="155"/>
      <c r="C251" s="320"/>
      <c r="D251" s="321"/>
      <c r="E251" s="321"/>
      <c r="F251" s="321"/>
      <c r="G251" s="321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153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22.5" outlineLevel="1" x14ac:dyDescent="0.2">
      <c r="A252" s="175">
        <v>43</v>
      </c>
      <c r="B252" s="176" t="s">
        <v>503</v>
      </c>
      <c r="C252" s="184" t="s">
        <v>504</v>
      </c>
      <c r="D252" s="177" t="s">
        <v>435</v>
      </c>
      <c r="E252" s="178">
        <v>2</v>
      </c>
      <c r="F252" s="179"/>
      <c r="G252" s="180">
        <f>ROUND(E252*F252,2)</f>
        <v>0</v>
      </c>
      <c r="H252" s="179"/>
      <c r="I252" s="180">
        <f>ROUND(E252*H252,2)</f>
        <v>0</v>
      </c>
      <c r="J252" s="179"/>
      <c r="K252" s="180">
        <f>ROUND(E252*J252,2)</f>
        <v>0</v>
      </c>
      <c r="L252" s="180">
        <v>21</v>
      </c>
      <c r="M252" s="180">
        <f>G252*(1+L252/100)</f>
        <v>0</v>
      </c>
      <c r="N252" s="178">
        <v>0</v>
      </c>
      <c r="O252" s="178">
        <f>ROUND(E252*N252,2)</f>
        <v>0</v>
      </c>
      <c r="P252" s="178">
        <v>4.4999999999999998E-2</v>
      </c>
      <c r="Q252" s="178">
        <f>ROUND(E252*P252,2)</f>
        <v>0.09</v>
      </c>
      <c r="R252" s="180" t="s">
        <v>227</v>
      </c>
      <c r="S252" s="180" t="s">
        <v>143</v>
      </c>
      <c r="T252" s="181" t="s">
        <v>143</v>
      </c>
      <c r="U252" s="157">
        <v>0.26</v>
      </c>
      <c r="V252" s="157">
        <f>ROUND(E252*U252,2)</f>
        <v>0.52</v>
      </c>
      <c r="W252" s="157"/>
      <c r="X252" s="157" t="s">
        <v>144</v>
      </c>
      <c r="Y252" s="157" t="s">
        <v>145</v>
      </c>
      <c r="Z252" s="147"/>
      <c r="AA252" s="147"/>
      <c r="AB252" s="147"/>
      <c r="AC252" s="147"/>
      <c r="AD252" s="147"/>
      <c r="AE252" s="147"/>
      <c r="AF252" s="147"/>
      <c r="AG252" s="147" t="s">
        <v>146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">
      <c r="A253" s="154"/>
      <c r="B253" s="155"/>
      <c r="C253" s="185" t="s">
        <v>505</v>
      </c>
      <c r="D253" s="158"/>
      <c r="E253" s="159">
        <v>1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150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">
      <c r="A254" s="154"/>
      <c r="B254" s="155"/>
      <c r="C254" s="185" t="s">
        <v>506</v>
      </c>
      <c r="D254" s="158"/>
      <c r="E254" s="159">
        <v>1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150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2" x14ac:dyDescent="0.2">
      <c r="A255" s="154"/>
      <c r="B255" s="155"/>
      <c r="C255" s="320"/>
      <c r="D255" s="321"/>
      <c r="E255" s="321"/>
      <c r="F255" s="321"/>
      <c r="G255" s="321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153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x14ac:dyDescent="0.2">
      <c r="A256" s="165" t="s">
        <v>137</v>
      </c>
      <c r="B256" s="166" t="s">
        <v>99</v>
      </c>
      <c r="C256" s="183" t="s">
        <v>100</v>
      </c>
      <c r="D256" s="167"/>
      <c r="E256" s="168"/>
      <c r="F256" s="169"/>
      <c r="G256" s="169">
        <f>SUMIF(AG257:AG259,"&lt;&gt;NOR",G257:G259)</f>
        <v>0</v>
      </c>
      <c r="H256" s="169"/>
      <c r="I256" s="169">
        <f>SUM(I257:I259)</f>
        <v>0</v>
      </c>
      <c r="J256" s="169"/>
      <c r="K256" s="169">
        <f>SUM(K257:K259)</f>
        <v>0</v>
      </c>
      <c r="L256" s="169"/>
      <c r="M256" s="169">
        <f>SUM(M257:M259)</f>
        <v>0</v>
      </c>
      <c r="N256" s="168"/>
      <c r="O256" s="168">
        <f>SUM(O257:O259)</f>
        <v>0</v>
      </c>
      <c r="P256" s="168"/>
      <c r="Q256" s="168">
        <f>SUM(Q257:Q259)</f>
        <v>0</v>
      </c>
      <c r="R256" s="169"/>
      <c r="S256" s="169"/>
      <c r="T256" s="170"/>
      <c r="U256" s="164"/>
      <c r="V256" s="164">
        <f>SUM(V257:V259)</f>
        <v>179.83</v>
      </c>
      <c r="W256" s="164"/>
      <c r="X256" s="164"/>
      <c r="Y256" s="164"/>
      <c r="AG256" t="s">
        <v>138</v>
      </c>
    </row>
    <row r="257" spans="1:60" ht="22.5" outlineLevel="1" x14ac:dyDescent="0.2">
      <c r="A257" s="175">
        <v>44</v>
      </c>
      <c r="B257" s="176" t="s">
        <v>507</v>
      </c>
      <c r="C257" s="184" t="s">
        <v>508</v>
      </c>
      <c r="D257" s="177" t="s">
        <v>220</v>
      </c>
      <c r="E257" s="178">
        <v>191.61161000000001</v>
      </c>
      <c r="F257" s="179"/>
      <c r="G257" s="180">
        <f>ROUND(E257*F257,2)</f>
        <v>0</v>
      </c>
      <c r="H257" s="179"/>
      <c r="I257" s="180">
        <f>ROUND(E257*H257,2)</f>
        <v>0</v>
      </c>
      <c r="J257" s="179"/>
      <c r="K257" s="180">
        <f>ROUND(E257*J257,2)</f>
        <v>0</v>
      </c>
      <c r="L257" s="180">
        <v>21</v>
      </c>
      <c r="M257" s="180">
        <f>G257*(1+L257/100)</f>
        <v>0</v>
      </c>
      <c r="N257" s="178">
        <v>0</v>
      </c>
      <c r="O257" s="178">
        <f>ROUND(E257*N257,2)</f>
        <v>0</v>
      </c>
      <c r="P257" s="178">
        <v>0</v>
      </c>
      <c r="Q257" s="178">
        <f>ROUND(E257*P257,2)</f>
        <v>0</v>
      </c>
      <c r="R257" s="180" t="s">
        <v>474</v>
      </c>
      <c r="S257" s="180" t="s">
        <v>143</v>
      </c>
      <c r="T257" s="181" t="s">
        <v>143</v>
      </c>
      <c r="U257" s="157">
        <v>0.9385</v>
      </c>
      <c r="V257" s="157">
        <f>ROUND(E257*U257,2)</f>
        <v>179.83</v>
      </c>
      <c r="W257" s="157"/>
      <c r="X257" s="157" t="s">
        <v>221</v>
      </c>
      <c r="Y257" s="157" t="s">
        <v>145</v>
      </c>
      <c r="Z257" s="147"/>
      <c r="AA257" s="147"/>
      <c r="AB257" s="147"/>
      <c r="AC257" s="147"/>
      <c r="AD257" s="147"/>
      <c r="AE257" s="147"/>
      <c r="AF257" s="147"/>
      <c r="AG257" s="147" t="s">
        <v>222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2" x14ac:dyDescent="0.2">
      <c r="A258" s="154"/>
      <c r="B258" s="155"/>
      <c r="C258" s="318" t="s">
        <v>509</v>
      </c>
      <c r="D258" s="319"/>
      <c r="E258" s="319"/>
      <c r="F258" s="319"/>
      <c r="G258" s="319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148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4"/>
      <c r="B259" s="155"/>
      <c r="C259" s="320"/>
      <c r="D259" s="321"/>
      <c r="E259" s="321"/>
      <c r="F259" s="321"/>
      <c r="G259" s="321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153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x14ac:dyDescent="0.2">
      <c r="A260" s="165" t="s">
        <v>137</v>
      </c>
      <c r="B260" s="166" t="s">
        <v>101</v>
      </c>
      <c r="C260" s="183" t="s">
        <v>102</v>
      </c>
      <c r="D260" s="167"/>
      <c r="E260" s="168"/>
      <c r="F260" s="169"/>
      <c r="G260" s="169">
        <f>SUMIF(AG261:AG263,"&lt;&gt;NOR",G261:G263)</f>
        <v>0</v>
      </c>
      <c r="H260" s="169"/>
      <c r="I260" s="169">
        <f>SUM(I261:I263)</f>
        <v>0</v>
      </c>
      <c r="J260" s="169"/>
      <c r="K260" s="169">
        <f>SUM(K261:K263)</f>
        <v>0</v>
      </c>
      <c r="L260" s="169"/>
      <c r="M260" s="169">
        <f>SUM(M261:M263)</f>
        <v>0</v>
      </c>
      <c r="N260" s="168"/>
      <c r="O260" s="168">
        <f>SUM(O261:O263)</f>
        <v>0</v>
      </c>
      <c r="P260" s="168"/>
      <c r="Q260" s="168">
        <f>SUM(Q261:Q263)</f>
        <v>0</v>
      </c>
      <c r="R260" s="169"/>
      <c r="S260" s="169"/>
      <c r="T260" s="170"/>
      <c r="U260" s="164"/>
      <c r="V260" s="164">
        <f>SUM(V261:V263)</f>
        <v>0</v>
      </c>
      <c r="W260" s="164"/>
      <c r="X260" s="164"/>
      <c r="Y260" s="164"/>
      <c r="AG260" t="s">
        <v>138</v>
      </c>
    </row>
    <row r="261" spans="1:60" outlineLevel="1" x14ac:dyDescent="0.2">
      <c r="A261" s="175">
        <v>45</v>
      </c>
      <c r="B261" s="176" t="s">
        <v>510</v>
      </c>
      <c r="C261" s="184" t="s">
        <v>511</v>
      </c>
      <c r="D261" s="177" t="s">
        <v>443</v>
      </c>
      <c r="E261" s="178">
        <v>1</v>
      </c>
      <c r="F261" s="179"/>
      <c r="G261" s="180">
        <f>ROUND(E261*F261,2)</f>
        <v>0</v>
      </c>
      <c r="H261" s="179"/>
      <c r="I261" s="180">
        <f>ROUND(E261*H261,2)</f>
        <v>0</v>
      </c>
      <c r="J261" s="179"/>
      <c r="K261" s="180">
        <f>ROUND(E261*J261,2)</f>
        <v>0</v>
      </c>
      <c r="L261" s="180">
        <v>21</v>
      </c>
      <c r="M261" s="180">
        <f>G261*(1+L261/100)</f>
        <v>0</v>
      </c>
      <c r="N261" s="178">
        <v>0</v>
      </c>
      <c r="O261" s="178">
        <f>ROUND(E261*N261,2)</f>
        <v>0</v>
      </c>
      <c r="P261" s="178">
        <v>0</v>
      </c>
      <c r="Q261" s="178">
        <f>ROUND(E261*P261,2)</f>
        <v>0</v>
      </c>
      <c r="R261" s="180"/>
      <c r="S261" s="180" t="s">
        <v>406</v>
      </c>
      <c r="T261" s="181" t="s">
        <v>419</v>
      </c>
      <c r="U261" s="157">
        <v>0</v>
      </c>
      <c r="V261" s="157">
        <f>ROUND(E261*U261,2)</f>
        <v>0</v>
      </c>
      <c r="W261" s="157"/>
      <c r="X261" s="157" t="s">
        <v>144</v>
      </c>
      <c r="Y261" s="157" t="s">
        <v>145</v>
      </c>
      <c r="Z261" s="147"/>
      <c r="AA261" s="147"/>
      <c r="AB261" s="147"/>
      <c r="AC261" s="147"/>
      <c r="AD261" s="147"/>
      <c r="AE261" s="147"/>
      <c r="AF261" s="147"/>
      <c r="AG261" s="147" t="s">
        <v>146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22.5" outlineLevel="2" x14ac:dyDescent="0.2">
      <c r="A262" s="154"/>
      <c r="B262" s="155"/>
      <c r="C262" s="322" t="s">
        <v>512</v>
      </c>
      <c r="D262" s="323"/>
      <c r="E262" s="323"/>
      <c r="F262" s="323"/>
      <c r="G262" s="323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172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82" t="str">
        <f>C262</f>
        <v>El. vedení demolovaného objektu zázemí (šaten) bude odpojeno od sítě v hlavním budově vily Eduarda a Hany Benešových (objekt „A“), bude zde zrušen jistič a zrušeno a demontováno kabelové vedení k zázemí (šatnám) .</v>
      </c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">
      <c r="A263" s="154"/>
      <c r="B263" s="155"/>
      <c r="C263" s="320"/>
      <c r="D263" s="321"/>
      <c r="E263" s="321"/>
      <c r="F263" s="321"/>
      <c r="G263" s="321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153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x14ac:dyDescent="0.2">
      <c r="A264" s="165" t="s">
        <v>137</v>
      </c>
      <c r="B264" s="166" t="s">
        <v>103</v>
      </c>
      <c r="C264" s="183" t="s">
        <v>104</v>
      </c>
      <c r="D264" s="167"/>
      <c r="E264" s="168"/>
      <c r="F264" s="169"/>
      <c r="G264" s="169">
        <f>SUMIF(AG265:AG270,"&lt;&gt;NOR",G265:G270)</f>
        <v>0</v>
      </c>
      <c r="H264" s="169"/>
      <c r="I264" s="169">
        <f>SUM(I265:I270)</f>
        <v>0</v>
      </c>
      <c r="J264" s="169"/>
      <c r="K264" s="169">
        <f>SUM(K265:K270)</f>
        <v>0</v>
      </c>
      <c r="L264" s="169"/>
      <c r="M264" s="169">
        <f>SUM(M265:M270)</f>
        <v>0</v>
      </c>
      <c r="N264" s="168"/>
      <c r="O264" s="168">
        <f>SUM(O265:O270)</f>
        <v>0</v>
      </c>
      <c r="P264" s="168"/>
      <c r="Q264" s="168">
        <f>SUM(Q265:Q270)</f>
        <v>0</v>
      </c>
      <c r="R264" s="169"/>
      <c r="S264" s="169"/>
      <c r="T264" s="170"/>
      <c r="U264" s="164"/>
      <c r="V264" s="164">
        <f>SUM(V265:V270)</f>
        <v>16.560000000000002</v>
      </c>
      <c r="W264" s="164"/>
      <c r="X264" s="164"/>
      <c r="Y264" s="164"/>
      <c r="AG264" t="s">
        <v>138</v>
      </c>
    </row>
    <row r="265" spans="1:60" outlineLevel="1" x14ac:dyDescent="0.2">
      <c r="A265" s="175">
        <v>46</v>
      </c>
      <c r="B265" s="176" t="s">
        <v>513</v>
      </c>
      <c r="C265" s="184" t="s">
        <v>514</v>
      </c>
      <c r="D265" s="177" t="s">
        <v>314</v>
      </c>
      <c r="E265" s="178">
        <v>70</v>
      </c>
      <c r="F265" s="179"/>
      <c r="G265" s="180">
        <f>ROUND(E265*F265,2)</f>
        <v>0</v>
      </c>
      <c r="H265" s="179"/>
      <c r="I265" s="180">
        <f>ROUND(E265*H265,2)</f>
        <v>0</v>
      </c>
      <c r="J265" s="179"/>
      <c r="K265" s="180">
        <f>ROUND(E265*J265,2)</f>
        <v>0</v>
      </c>
      <c r="L265" s="180">
        <v>21</v>
      </c>
      <c r="M265" s="180">
        <f>G265*(1+L265/100)</f>
        <v>0</v>
      </c>
      <c r="N265" s="178">
        <v>0</v>
      </c>
      <c r="O265" s="178">
        <f>ROUND(E265*N265,2)</f>
        <v>0</v>
      </c>
      <c r="P265" s="178">
        <v>0</v>
      </c>
      <c r="Q265" s="178">
        <f>ROUND(E265*P265,2)</f>
        <v>0</v>
      </c>
      <c r="R265" s="180"/>
      <c r="S265" s="180" t="s">
        <v>406</v>
      </c>
      <c r="T265" s="181" t="s">
        <v>419</v>
      </c>
      <c r="U265" s="157">
        <v>0.11858</v>
      </c>
      <c r="V265" s="157">
        <f>ROUND(E265*U265,2)</f>
        <v>8.3000000000000007</v>
      </c>
      <c r="W265" s="157"/>
      <c r="X265" s="157" t="s">
        <v>144</v>
      </c>
      <c r="Y265" s="157" t="s">
        <v>145</v>
      </c>
      <c r="Z265" s="147"/>
      <c r="AA265" s="147"/>
      <c r="AB265" s="147"/>
      <c r="AC265" s="147"/>
      <c r="AD265" s="147"/>
      <c r="AE265" s="147"/>
      <c r="AF265" s="147"/>
      <c r="AG265" s="147" t="s">
        <v>146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2" x14ac:dyDescent="0.2">
      <c r="A266" s="154"/>
      <c r="B266" s="155"/>
      <c r="C266" s="185" t="s">
        <v>515</v>
      </c>
      <c r="D266" s="158"/>
      <c r="E266" s="159">
        <v>70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150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">
      <c r="A267" s="154"/>
      <c r="B267" s="155"/>
      <c r="C267" s="320"/>
      <c r="D267" s="321"/>
      <c r="E267" s="321"/>
      <c r="F267" s="321"/>
      <c r="G267" s="321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153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75">
        <v>47</v>
      </c>
      <c r="B268" s="176" t="s">
        <v>516</v>
      </c>
      <c r="C268" s="184" t="s">
        <v>517</v>
      </c>
      <c r="D268" s="177" t="s">
        <v>314</v>
      </c>
      <c r="E268" s="178">
        <v>70</v>
      </c>
      <c r="F268" s="179"/>
      <c r="G268" s="180">
        <f>ROUND(E268*F268,2)</f>
        <v>0</v>
      </c>
      <c r="H268" s="179"/>
      <c r="I268" s="180">
        <f>ROUND(E268*H268,2)</f>
        <v>0</v>
      </c>
      <c r="J268" s="179"/>
      <c r="K268" s="180">
        <f>ROUND(E268*J268,2)</f>
        <v>0</v>
      </c>
      <c r="L268" s="180">
        <v>21</v>
      </c>
      <c r="M268" s="180">
        <f>G268*(1+L268/100)</f>
        <v>0</v>
      </c>
      <c r="N268" s="178">
        <v>0</v>
      </c>
      <c r="O268" s="178">
        <f>ROUND(E268*N268,2)</f>
        <v>0</v>
      </c>
      <c r="P268" s="178">
        <v>0</v>
      </c>
      <c r="Q268" s="178">
        <f>ROUND(E268*P268,2)</f>
        <v>0</v>
      </c>
      <c r="R268" s="180"/>
      <c r="S268" s="180" t="s">
        <v>406</v>
      </c>
      <c r="T268" s="181" t="s">
        <v>419</v>
      </c>
      <c r="U268" s="157">
        <v>0.11799999999999999</v>
      </c>
      <c r="V268" s="157">
        <f>ROUND(E268*U268,2)</f>
        <v>8.26</v>
      </c>
      <c r="W268" s="157"/>
      <c r="X268" s="157" t="s">
        <v>144</v>
      </c>
      <c r="Y268" s="157" t="s">
        <v>145</v>
      </c>
      <c r="Z268" s="147"/>
      <c r="AA268" s="147"/>
      <c r="AB268" s="147"/>
      <c r="AC268" s="147"/>
      <c r="AD268" s="147"/>
      <c r="AE268" s="147"/>
      <c r="AF268" s="147"/>
      <c r="AG268" s="147" t="s">
        <v>146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">
      <c r="A269" s="154"/>
      <c r="B269" s="155"/>
      <c r="C269" s="185" t="s">
        <v>515</v>
      </c>
      <c r="D269" s="158"/>
      <c r="E269" s="159">
        <v>70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150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2" x14ac:dyDescent="0.2">
      <c r="A270" s="154"/>
      <c r="B270" s="155"/>
      <c r="C270" s="320"/>
      <c r="D270" s="321"/>
      <c r="E270" s="321"/>
      <c r="F270" s="321"/>
      <c r="G270" s="321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153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x14ac:dyDescent="0.2">
      <c r="A271" s="165" t="s">
        <v>137</v>
      </c>
      <c r="B271" s="166" t="s">
        <v>105</v>
      </c>
      <c r="C271" s="183" t="s">
        <v>106</v>
      </c>
      <c r="D271" s="167"/>
      <c r="E271" s="168"/>
      <c r="F271" s="169"/>
      <c r="G271" s="169">
        <f>SUMIF(AG272:AG361,"&lt;&gt;NOR",G272:G361)</f>
        <v>0</v>
      </c>
      <c r="H271" s="169"/>
      <c r="I271" s="169">
        <f>SUM(I272:I361)</f>
        <v>0</v>
      </c>
      <c r="J271" s="169"/>
      <c r="K271" s="169">
        <f>SUM(K272:K361)</f>
        <v>0</v>
      </c>
      <c r="L271" s="169"/>
      <c r="M271" s="169">
        <f>SUM(M272:M361)</f>
        <v>0</v>
      </c>
      <c r="N271" s="168"/>
      <c r="O271" s="168">
        <f>SUM(O272:O361)</f>
        <v>0</v>
      </c>
      <c r="P271" s="168"/>
      <c r="Q271" s="168">
        <f>SUM(Q272:Q361)</f>
        <v>0</v>
      </c>
      <c r="R271" s="169"/>
      <c r="S271" s="169"/>
      <c r="T271" s="170"/>
      <c r="U271" s="164"/>
      <c r="V271" s="164">
        <f>SUM(V272:V361)</f>
        <v>666.67000000000007</v>
      </c>
      <c r="W271" s="164"/>
      <c r="X271" s="164"/>
      <c r="Y271" s="164"/>
      <c r="AG271" t="s">
        <v>138</v>
      </c>
    </row>
    <row r="272" spans="1:60" outlineLevel="1" x14ac:dyDescent="0.2">
      <c r="A272" s="175">
        <v>48</v>
      </c>
      <c r="B272" s="176" t="s">
        <v>518</v>
      </c>
      <c r="C272" s="184" t="s">
        <v>519</v>
      </c>
      <c r="D272" s="177" t="s">
        <v>220</v>
      </c>
      <c r="E272" s="178">
        <v>127.7</v>
      </c>
      <c r="F272" s="179"/>
      <c r="G272" s="180">
        <f>ROUND(E272*F272,2)</f>
        <v>0</v>
      </c>
      <c r="H272" s="179"/>
      <c r="I272" s="180">
        <f>ROUND(E272*H272,2)</f>
        <v>0</v>
      </c>
      <c r="J272" s="179"/>
      <c r="K272" s="180">
        <f>ROUND(E272*J272,2)</f>
        <v>0</v>
      </c>
      <c r="L272" s="180">
        <v>21</v>
      </c>
      <c r="M272" s="180">
        <f>G272*(1+L272/100)</f>
        <v>0</v>
      </c>
      <c r="N272" s="178">
        <v>0</v>
      </c>
      <c r="O272" s="178">
        <f>ROUND(E272*N272,2)</f>
        <v>0</v>
      </c>
      <c r="P272" s="178">
        <v>0</v>
      </c>
      <c r="Q272" s="178">
        <f>ROUND(E272*P272,2)</f>
        <v>0</v>
      </c>
      <c r="R272" s="180" t="s">
        <v>303</v>
      </c>
      <c r="S272" s="180" t="s">
        <v>143</v>
      </c>
      <c r="T272" s="181" t="s">
        <v>143</v>
      </c>
      <c r="U272" s="157">
        <v>0.1</v>
      </c>
      <c r="V272" s="157">
        <f>ROUND(E272*U272,2)</f>
        <v>12.77</v>
      </c>
      <c r="W272" s="157"/>
      <c r="X272" s="157" t="s">
        <v>144</v>
      </c>
      <c r="Y272" s="157" t="s">
        <v>145</v>
      </c>
      <c r="Z272" s="147"/>
      <c r="AA272" s="147"/>
      <c r="AB272" s="147"/>
      <c r="AC272" s="147"/>
      <c r="AD272" s="147"/>
      <c r="AE272" s="147"/>
      <c r="AF272" s="147"/>
      <c r="AG272" s="147" t="s">
        <v>146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2" x14ac:dyDescent="0.2">
      <c r="A273" s="154"/>
      <c r="B273" s="155"/>
      <c r="C273" s="318" t="s">
        <v>520</v>
      </c>
      <c r="D273" s="319"/>
      <c r="E273" s="319"/>
      <c r="F273" s="319"/>
      <c r="G273" s="319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148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2" x14ac:dyDescent="0.2">
      <c r="A274" s="154"/>
      <c r="B274" s="155"/>
      <c r="C274" s="185" t="s">
        <v>521</v>
      </c>
      <c r="D274" s="158"/>
      <c r="E274" s="159"/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150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4"/>
      <c r="B275" s="155"/>
      <c r="C275" s="185" t="s">
        <v>522</v>
      </c>
      <c r="D275" s="158"/>
      <c r="E275" s="159">
        <v>105.6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150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185" t="s">
        <v>523</v>
      </c>
      <c r="D276" s="158"/>
      <c r="E276" s="159">
        <v>0.1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150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85" t="s">
        <v>524</v>
      </c>
      <c r="D277" s="158"/>
      <c r="E277" s="159">
        <v>16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150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85" t="s">
        <v>525</v>
      </c>
      <c r="D278" s="158"/>
      <c r="E278" s="159">
        <v>6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150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">
      <c r="A279" s="154"/>
      <c r="B279" s="155"/>
      <c r="C279" s="320"/>
      <c r="D279" s="321"/>
      <c r="E279" s="321"/>
      <c r="F279" s="321"/>
      <c r="G279" s="321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153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75">
        <v>49</v>
      </c>
      <c r="B280" s="176" t="s">
        <v>225</v>
      </c>
      <c r="C280" s="184" t="s">
        <v>226</v>
      </c>
      <c r="D280" s="177" t="s">
        <v>220</v>
      </c>
      <c r="E280" s="178">
        <v>594.90051000000005</v>
      </c>
      <c r="F280" s="179"/>
      <c r="G280" s="180">
        <f>ROUND(E280*F280,2)</f>
        <v>0</v>
      </c>
      <c r="H280" s="179"/>
      <c r="I280" s="180">
        <f>ROUND(E280*H280,2)</f>
        <v>0</v>
      </c>
      <c r="J280" s="179"/>
      <c r="K280" s="180">
        <f>ROUND(E280*J280,2)</f>
        <v>0</v>
      </c>
      <c r="L280" s="180">
        <v>21</v>
      </c>
      <c r="M280" s="180">
        <f>G280*(1+L280/100)</f>
        <v>0</v>
      </c>
      <c r="N280" s="178">
        <v>0</v>
      </c>
      <c r="O280" s="178">
        <f>ROUND(E280*N280,2)</f>
        <v>0</v>
      </c>
      <c r="P280" s="178">
        <v>0</v>
      </c>
      <c r="Q280" s="178">
        <f>ROUND(E280*P280,2)</f>
        <v>0</v>
      </c>
      <c r="R280" s="180" t="s">
        <v>227</v>
      </c>
      <c r="S280" s="180" t="s">
        <v>143</v>
      </c>
      <c r="T280" s="181" t="s">
        <v>143</v>
      </c>
      <c r="U280" s="157">
        <v>0.49</v>
      </c>
      <c r="V280" s="157">
        <f>ROUND(E280*U280,2)</f>
        <v>291.5</v>
      </c>
      <c r="W280" s="157"/>
      <c r="X280" s="157" t="s">
        <v>144</v>
      </c>
      <c r="Y280" s="157" t="s">
        <v>145</v>
      </c>
      <c r="Z280" s="147"/>
      <c r="AA280" s="147"/>
      <c r="AB280" s="147"/>
      <c r="AC280" s="147"/>
      <c r="AD280" s="147"/>
      <c r="AE280" s="147"/>
      <c r="AF280" s="147"/>
      <c r="AG280" s="147" t="s">
        <v>146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2" x14ac:dyDescent="0.2">
      <c r="A281" s="154"/>
      <c r="B281" s="155"/>
      <c r="C281" s="322" t="s">
        <v>228</v>
      </c>
      <c r="D281" s="323"/>
      <c r="E281" s="323"/>
      <c r="F281" s="323"/>
      <c r="G281" s="323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172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2" x14ac:dyDescent="0.2">
      <c r="A282" s="154"/>
      <c r="B282" s="155"/>
      <c r="C282" s="185" t="s">
        <v>521</v>
      </c>
      <c r="D282" s="158"/>
      <c r="E282" s="159"/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150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">
      <c r="A283" s="154"/>
      <c r="B283" s="155"/>
      <c r="C283" s="185" t="s">
        <v>522</v>
      </c>
      <c r="D283" s="158"/>
      <c r="E283" s="159">
        <v>105.6</v>
      </c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150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">
      <c r="A284" s="154"/>
      <c r="B284" s="155"/>
      <c r="C284" s="185" t="s">
        <v>523</v>
      </c>
      <c r="D284" s="158"/>
      <c r="E284" s="159">
        <v>0.1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150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">
      <c r="A285" s="154"/>
      <c r="B285" s="155"/>
      <c r="C285" s="185" t="s">
        <v>524</v>
      </c>
      <c r="D285" s="158"/>
      <c r="E285" s="159">
        <v>16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150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4"/>
      <c r="B286" s="155"/>
      <c r="C286" s="185" t="s">
        <v>525</v>
      </c>
      <c r="D286" s="158"/>
      <c r="E286" s="159">
        <v>6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150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">
      <c r="A287" s="154"/>
      <c r="B287" s="155"/>
      <c r="C287" s="189" t="s">
        <v>231</v>
      </c>
      <c r="D287" s="162"/>
      <c r="E287" s="163">
        <v>127.7</v>
      </c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150</v>
      </c>
      <c r="AH287" s="147">
        <v>1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85" t="s">
        <v>176</v>
      </c>
      <c r="D288" s="158"/>
      <c r="E288" s="159"/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150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33.75" outlineLevel="3" x14ac:dyDescent="0.2">
      <c r="A289" s="154"/>
      <c r="B289" s="155"/>
      <c r="C289" s="185" t="s">
        <v>526</v>
      </c>
      <c r="D289" s="158"/>
      <c r="E289" s="159"/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150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">
      <c r="A290" s="154"/>
      <c r="B290" s="155"/>
      <c r="C290" s="185" t="s">
        <v>527</v>
      </c>
      <c r="D290" s="158"/>
      <c r="E290" s="159"/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150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">
      <c r="A291" s="154"/>
      <c r="B291" s="155"/>
      <c r="C291" s="185" t="s">
        <v>528</v>
      </c>
      <c r="D291" s="158"/>
      <c r="E291" s="159">
        <v>67.617320000000007</v>
      </c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150</v>
      </c>
      <c r="AH291" s="147">
        <v>7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">
      <c r="A292" s="154"/>
      <c r="B292" s="155"/>
      <c r="C292" s="185" t="s">
        <v>529</v>
      </c>
      <c r="D292" s="158"/>
      <c r="E292" s="159">
        <v>22.847999999999999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150</v>
      </c>
      <c r="AH292" s="147">
        <v>7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">
      <c r="A293" s="154"/>
      <c r="B293" s="155"/>
      <c r="C293" s="185" t="s">
        <v>530</v>
      </c>
      <c r="D293" s="158"/>
      <c r="E293" s="159">
        <v>65.992869999999996</v>
      </c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150</v>
      </c>
      <c r="AH293" s="147">
        <v>7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">
      <c r="A294" s="154"/>
      <c r="B294" s="155"/>
      <c r="C294" s="185" t="s">
        <v>531</v>
      </c>
      <c r="D294" s="158"/>
      <c r="E294" s="159">
        <v>0.15679999999999999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150</v>
      </c>
      <c r="AH294" s="147">
        <v>7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3" x14ac:dyDescent="0.2">
      <c r="A295" s="154"/>
      <c r="B295" s="155"/>
      <c r="C295" s="185" t="s">
        <v>532</v>
      </c>
      <c r="D295" s="158"/>
      <c r="E295" s="159">
        <v>75.206249999999997</v>
      </c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150</v>
      </c>
      <c r="AH295" s="147">
        <v>7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4"/>
      <c r="B296" s="155"/>
      <c r="C296" s="185" t="s">
        <v>533</v>
      </c>
      <c r="D296" s="158"/>
      <c r="E296" s="159">
        <v>2.7020400000000002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150</v>
      </c>
      <c r="AH296" s="147">
        <v>7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4"/>
      <c r="B297" s="155"/>
      <c r="C297" s="185" t="s">
        <v>534</v>
      </c>
      <c r="D297" s="158"/>
      <c r="E297" s="159">
        <v>0.75600000000000001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150</v>
      </c>
      <c r="AH297" s="147">
        <v>7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">
      <c r="A298" s="154"/>
      <c r="B298" s="155"/>
      <c r="C298" s="185" t="s">
        <v>535</v>
      </c>
      <c r="D298" s="158"/>
      <c r="E298" s="159">
        <v>0.1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150</v>
      </c>
      <c r="AH298" s="147">
        <v>7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4"/>
      <c r="B299" s="155"/>
      <c r="C299" s="189" t="s">
        <v>231</v>
      </c>
      <c r="D299" s="162"/>
      <c r="E299" s="163">
        <v>235.37927999999999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150</v>
      </c>
      <c r="AH299" s="147">
        <v>1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85" t="s">
        <v>176</v>
      </c>
      <c r="D300" s="158"/>
      <c r="E300" s="159"/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150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">
      <c r="A301" s="154"/>
      <c r="B301" s="155"/>
      <c r="C301" s="185" t="s">
        <v>536</v>
      </c>
      <c r="D301" s="158"/>
      <c r="E301" s="159"/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150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3" x14ac:dyDescent="0.2">
      <c r="A302" s="154"/>
      <c r="B302" s="155"/>
      <c r="C302" s="185" t="s">
        <v>532</v>
      </c>
      <c r="D302" s="158"/>
      <c r="E302" s="159">
        <v>75.206249999999997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150</v>
      </c>
      <c r="AH302" s="147">
        <v>7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">
      <c r="A303" s="154"/>
      <c r="B303" s="155"/>
      <c r="C303" s="185" t="s">
        <v>528</v>
      </c>
      <c r="D303" s="158"/>
      <c r="E303" s="159">
        <v>67.617320000000007</v>
      </c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150</v>
      </c>
      <c r="AH303" s="147">
        <v>7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4"/>
      <c r="B304" s="155"/>
      <c r="C304" s="185" t="s">
        <v>529</v>
      </c>
      <c r="D304" s="158"/>
      <c r="E304" s="159">
        <v>22.847999999999999</v>
      </c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150</v>
      </c>
      <c r="AH304" s="147">
        <v>7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85" t="s">
        <v>530</v>
      </c>
      <c r="D305" s="158"/>
      <c r="E305" s="159">
        <v>65.992869999999996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150</v>
      </c>
      <c r="AH305" s="147">
        <v>7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3" x14ac:dyDescent="0.2">
      <c r="A306" s="154"/>
      <c r="B306" s="155"/>
      <c r="C306" s="185" t="s">
        <v>531</v>
      </c>
      <c r="D306" s="158"/>
      <c r="E306" s="159">
        <v>0.15679999999999999</v>
      </c>
      <c r="F306" s="157"/>
      <c r="G306" s="157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150</v>
      </c>
      <c r="AH306" s="147">
        <v>7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3" x14ac:dyDescent="0.2">
      <c r="A307" s="154"/>
      <c r="B307" s="155"/>
      <c r="C307" s="189" t="s">
        <v>231</v>
      </c>
      <c r="D307" s="162"/>
      <c r="E307" s="163">
        <v>231.82123999999999</v>
      </c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150</v>
      </c>
      <c r="AH307" s="147">
        <v>1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2" x14ac:dyDescent="0.2">
      <c r="A308" s="154"/>
      <c r="B308" s="155"/>
      <c r="C308" s="320"/>
      <c r="D308" s="321"/>
      <c r="E308" s="321"/>
      <c r="F308" s="321"/>
      <c r="G308" s="321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153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75">
        <v>50</v>
      </c>
      <c r="B309" s="176" t="s">
        <v>242</v>
      </c>
      <c r="C309" s="184" t="s">
        <v>243</v>
      </c>
      <c r="D309" s="177" t="s">
        <v>220</v>
      </c>
      <c r="E309" s="178">
        <v>8814.8448700000008</v>
      </c>
      <c r="F309" s="179"/>
      <c r="G309" s="180">
        <f>ROUND(E309*F309,2)</f>
        <v>0</v>
      </c>
      <c r="H309" s="179"/>
      <c r="I309" s="180">
        <f>ROUND(E309*H309,2)</f>
        <v>0</v>
      </c>
      <c r="J309" s="179"/>
      <c r="K309" s="180">
        <f>ROUND(E309*J309,2)</f>
        <v>0</v>
      </c>
      <c r="L309" s="180">
        <v>21</v>
      </c>
      <c r="M309" s="180">
        <f>G309*(1+L309/100)</f>
        <v>0</v>
      </c>
      <c r="N309" s="178">
        <v>0</v>
      </c>
      <c r="O309" s="178">
        <f>ROUND(E309*N309,2)</f>
        <v>0</v>
      </c>
      <c r="P309" s="178">
        <v>0</v>
      </c>
      <c r="Q309" s="178">
        <f>ROUND(E309*P309,2)</f>
        <v>0</v>
      </c>
      <c r="R309" s="180" t="s">
        <v>227</v>
      </c>
      <c r="S309" s="180" t="s">
        <v>143</v>
      </c>
      <c r="T309" s="181" t="s">
        <v>143</v>
      </c>
      <c r="U309" s="157">
        <v>0</v>
      </c>
      <c r="V309" s="157">
        <f>ROUND(E309*U309,2)</f>
        <v>0</v>
      </c>
      <c r="W309" s="157"/>
      <c r="X309" s="157" t="s">
        <v>144</v>
      </c>
      <c r="Y309" s="157" t="s">
        <v>145</v>
      </c>
      <c r="Z309" s="147"/>
      <c r="AA309" s="147"/>
      <c r="AB309" s="147"/>
      <c r="AC309" s="147"/>
      <c r="AD309" s="147"/>
      <c r="AE309" s="147"/>
      <c r="AF309" s="147"/>
      <c r="AG309" s="147" t="s">
        <v>146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2" x14ac:dyDescent="0.2">
      <c r="A310" s="154"/>
      <c r="B310" s="155"/>
      <c r="C310" s="322" t="s">
        <v>244</v>
      </c>
      <c r="D310" s="323"/>
      <c r="E310" s="323"/>
      <c r="F310" s="323"/>
      <c r="G310" s="323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172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2" x14ac:dyDescent="0.2">
      <c r="A311" s="154"/>
      <c r="B311" s="155"/>
      <c r="C311" s="185" t="s">
        <v>537</v>
      </c>
      <c r="D311" s="158"/>
      <c r="E311" s="159"/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150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">
      <c r="A312" s="154"/>
      <c r="B312" s="155"/>
      <c r="C312" s="185" t="s">
        <v>528</v>
      </c>
      <c r="D312" s="158"/>
      <c r="E312" s="159">
        <v>67.617320000000007</v>
      </c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150</v>
      </c>
      <c r="AH312" s="147">
        <v>7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4"/>
      <c r="B313" s="155"/>
      <c r="C313" s="185" t="s">
        <v>529</v>
      </c>
      <c r="D313" s="158"/>
      <c r="E313" s="159">
        <v>22.847999999999999</v>
      </c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150</v>
      </c>
      <c r="AH313" s="147">
        <v>7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">
      <c r="A314" s="154"/>
      <c r="B314" s="155"/>
      <c r="C314" s="185" t="s">
        <v>530</v>
      </c>
      <c r="D314" s="158"/>
      <c r="E314" s="159">
        <v>65.992869999999996</v>
      </c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150</v>
      </c>
      <c r="AH314" s="147">
        <v>7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3" x14ac:dyDescent="0.2">
      <c r="A315" s="154"/>
      <c r="B315" s="155"/>
      <c r="C315" s="185" t="s">
        <v>531</v>
      </c>
      <c r="D315" s="158"/>
      <c r="E315" s="159">
        <v>0.15679999999999999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150</v>
      </c>
      <c r="AH315" s="147">
        <v>7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">
      <c r="A316" s="154"/>
      <c r="B316" s="155"/>
      <c r="C316" s="185" t="s">
        <v>532</v>
      </c>
      <c r="D316" s="158"/>
      <c r="E316" s="159">
        <v>75.206249999999997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150</v>
      </c>
      <c r="AH316" s="147">
        <v>7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3" x14ac:dyDescent="0.2">
      <c r="A317" s="154"/>
      <c r="B317" s="155"/>
      <c r="C317" s="185" t="s">
        <v>533</v>
      </c>
      <c r="D317" s="158"/>
      <c r="E317" s="159">
        <v>2.7020400000000002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150</v>
      </c>
      <c r="AH317" s="147">
        <v>7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3" x14ac:dyDescent="0.2">
      <c r="A318" s="154"/>
      <c r="B318" s="155"/>
      <c r="C318" s="185" t="s">
        <v>534</v>
      </c>
      <c r="D318" s="158"/>
      <c r="E318" s="159">
        <v>0.75600000000000001</v>
      </c>
      <c r="F318" s="157"/>
      <c r="G318" s="157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150</v>
      </c>
      <c r="AH318" s="147">
        <v>7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3" x14ac:dyDescent="0.2">
      <c r="A319" s="154"/>
      <c r="B319" s="155"/>
      <c r="C319" s="185" t="s">
        <v>535</v>
      </c>
      <c r="D319" s="158"/>
      <c r="E319" s="159">
        <v>0.1</v>
      </c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150</v>
      </c>
      <c r="AH319" s="147">
        <v>7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">
      <c r="A320" s="154"/>
      <c r="B320" s="155"/>
      <c r="C320" s="189" t="s">
        <v>231</v>
      </c>
      <c r="D320" s="162"/>
      <c r="E320" s="163">
        <v>235.37927999999999</v>
      </c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150</v>
      </c>
      <c r="AH320" s="147">
        <v>1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">
      <c r="A321" s="154"/>
      <c r="B321" s="155"/>
      <c r="C321" s="185" t="s">
        <v>538</v>
      </c>
      <c r="D321" s="158"/>
      <c r="E321" s="159">
        <v>4188.0245400000003</v>
      </c>
      <c r="F321" s="157"/>
      <c r="G321" s="157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150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 x14ac:dyDescent="0.2">
      <c r="A322" s="154"/>
      <c r="B322" s="155"/>
      <c r="C322" s="189" t="s">
        <v>231</v>
      </c>
      <c r="D322" s="162"/>
      <c r="E322" s="163">
        <v>4188.0245400000003</v>
      </c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150</v>
      </c>
      <c r="AH322" s="147">
        <v>1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 x14ac:dyDescent="0.2">
      <c r="A323" s="154"/>
      <c r="B323" s="155"/>
      <c r="C323" s="185" t="s">
        <v>176</v>
      </c>
      <c r="D323" s="158"/>
      <c r="E323" s="159"/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150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">
      <c r="A324" s="154"/>
      <c r="B324" s="155"/>
      <c r="C324" s="185" t="s">
        <v>539</v>
      </c>
      <c r="D324" s="158"/>
      <c r="E324" s="159"/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150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">
      <c r="A325" s="154"/>
      <c r="B325" s="155"/>
      <c r="C325" s="185" t="s">
        <v>532</v>
      </c>
      <c r="D325" s="158"/>
      <c r="E325" s="159">
        <v>75.206249999999997</v>
      </c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150</v>
      </c>
      <c r="AH325" s="147">
        <v>7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3" x14ac:dyDescent="0.2">
      <c r="A326" s="154"/>
      <c r="B326" s="155"/>
      <c r="C326" s="185" t="s">
        <v>528</v>
      </c>
      <c r="D326" s="158"/>
      <c r="E326" s="159">
        <v>67.617320000000007</v>
      </c>
      <c r="F326" s="157"/>
      <c r="G326" s="157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7"/>
      <c r="AA326" s="147"/>
      <c r="AB326" s="147"/>
      <c r="AC326" s="147"/>
      <c r="AD326" s="147"/>
      <c r="AE326" s="147"/>
      <c r="AF326" s="147"/>
      <c r="AG326" s="147" t="s">
        <v>150</v>
      </c>
      <c r="AH326" s="147">
        <v>7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3" x14ac:dyDescent="0.2">
      <c r="A327" s="154"/>
      <c r="B327" s="155"/>
      <c r="C327" s="185" t="s">
        <v>529</v>
      </c>
      <c r="D327" s="158"/>
      <c r="E327" s="159">
        <v>22.847999999999999</v>
      </c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150</v>
      </c>
      <c r="AH327" s="147">
        <v>7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">
      <c r="A328" s="154"/>
      <c r="B328" s="155"/>
      <c r="C328" s="185" t="s">
        <v>530</v>
      </c>
      <c r="D328" s="158"/>
      <c r="E328" s="159">
        <v>65.992869999999996</v>
      </c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150</v>
      </c>
      <c r="AH328" s="147">
        <v>7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3" x14ac:dyDescent="0.2">
      <c r="A329" s="154"/>
      <c r="B329" s="155"/>
      <c r="C329" s="185" t="s">
        <v>531</v>
      </c>
      <c r="D329" s="158"/>
      <c r="E329" s="159">
        <v>0.15679999999999999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150</v>
      </c>
      <c r="AH329" s="147">
        <v>7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3" x14ac:dyDescent="0.2">
      <c r="A330" s="154"/>
      <c r="B330" s="155"/>
      <c r="C330" s="189" t="s">
        <v>231</v>
      </c>
      <c r="D330" s="162"/>
      <c r="E330" s="163">
        <v>231.82123999999999</v>
      </c>
      <c r="F330" s="157"/>
      <c r="G330" s="157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150</v>
      </c>
      <c r="AH330" s="147">
        <v>1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3" x14ac:dyDescent="0.2">
      <c r="A331" s="154"/>
      <c r="B331" s="155"/>
      <c r="C331" s="185" t="s">
        <v>540</v>
      </c>
      <c r="D331" s="158"/>
      <c r="E331" s="159">
        <v>4159.6198199999999</v>
      </c>
      <c r="F331" s="157"/>
      <c r="G331" s="15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150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2" x14ac:dyDescent="0.2">
      <c r="A332" s="154"/>
      <c r="B332" s="155"/>
      <c r="C332" s="320"/>
      <c r="D332" s="321"/>
      <c r="E332" s="321"/>
      <c r="F332" s="321"/>
      <c r="G332" s="321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153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ht="22.5" outlineLevel="1" x14ac:dyDescent="0.2">
      <c r="A333" s="175">
        <v>51</v>
      </c>
      <c r="B333" s="176" t="s">
        <v>541</v>
      </c>
      <c r="C333" s="184" t="s">
        <v>542</v>
      </c>
      <c r="D333" s="177" t="s">
        <v>220</v>
      </c>
      <c r="E333" s="178">
        <v>127.7</v>
      </c>
      <c r="F333" s="179"/>
      <c r="G333" s="180">
        <f>ROUND(E333*F333,2)</f>
        <v>0</v>
      </c>
      <c r="H333" s="179"/>
      <c r="I333" s="180">
        <f>ROUND(E333*H333,2)</f>
        <v>0</v>
      </c>
      <c r="J333" s="179"/>
      <c r="K333" s="180">
        <f>ROUND(E333*J333,2)</f>
        <v>0</v>
      </c>
      <c r="L333" s="180">
        <v>21</v>
      </c>
      <c r="M333" s="180">
        <f>G333*(1+L333/100)</f>
        <v>0</v>
      </c>
      <c r="N333" s="178">
        <v>0</v>
      </c>
      <c r="O333" s="178">
        <f>ROUND(E333*N333,2)</f>
        <v>0</v>
      </c>
      <c r="P333" s="178">
        <v>0</v>
      </c>
      <c r="Q333" s="178">
        <f>ROUND(E333*P333,2)</f>
        <v>0</v>
      </c>
      <c r="R333" s="180" t="s">
        <v>227</v>
      </c>
      <c r="S333" s="180" t="s">
        <v>143</v>
      </c>
      <c r="T333" s="181" t="s">
        <v>143</v>
      </c>
      <c r="U333" s="157">
        <v>0</v>
      </c>
      <c r="V333" s="157">
        <f>ROUND(E333*U333,2)</f>
        <v>0</v>
      </c>
      <c r="W333" s="157"/>
      <c r="X333" s="157" t="s">
        <v>144</v>
      </c>
      <c r="Y333" s="157" t="s">
        <v>145</v>
      </c>
      <c r="Z333" s="147"/>
      <c r="AA333" s="147"/>
      <c r="AB333" s="147"/>
      <c r="AC333" s="147"/>
      <c r="AD333" s="147"/>
      <c r="AE333" s="147"/>
      <c r="AF333" s="147"/>
      <c r="AG333" s="147" t="s">
        <v>146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2" x14ac:dyDescent="0.2">
      <c r="A334" s="154"/>
      <c r="B334" s="155"/>
      <c r="C334" s="185" t="s">
        <v>521</v>
      </c>
      <c r="D334" s="158"/>
      <c r="E334" s="159"/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150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3" x14ac:dyDescent="0.2">
      <c r="A335" s="154"/>
      <c r="B335" s="155"/>
      <c r="C335" s="185" t="s">
        <v>522</v>
      </c>
      <c r="D335" s="158"/>
      <c r="E335" s="159">
        <v>105.6</v>
      </c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150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3" x14ac:dyDescent="0.2">
      <c r="A336" s="154"/>
      <c r="B336" s="155"/>
      <c r="C336" s="185" t="s">
        <v>523</v>
      </c>
      <c r="D336" s="158"/>
      <c r="E336" s="159">
        <v>0.1</v>
      </c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150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">
      <c r="A337" s="154"/>
      <c r="B337" s="155"/>
      <c r="C337" s="185" t="s">
        <v>524</v>
      </c>
      <c r="D337" s="158"/>
      <c r="E337" s="159">
        <v>16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150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3" x14ac:dyDescent="0.2">
      <c r="A338" s="154"/>
      <c r="B338" s="155"/>
      <c r="C338" s="185" t="s">
        <v>525</v>
      </c>
      <c r="D338" s="158"/>
      <c r="E338" s="159">
        <v>6</v>
      </c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150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2" x14ac:dyDescent="0.2">
      <c r="A339" s="154"/>
      <c r="B339" s="155"/>
      <c r="C339" s="320"/>
      <c r="D339" s="321"/>
      <c r="E339" s="321"/>
      <c r="F339" s="321"/>
      <c r="G339" s="321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153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ht="22.5" outlineLevel="1" x14ac:dyDescent="0.2">
      <c r="A340" s="175">
        <v>52</v>
      </c>
      <c r="B340" s="176" t="s">
        <v>259</v>
      </c>
      <c r="C340" s="184" t="s">
        <v>260</v>
      </c>
      <c r="D340" s="177" t="s">
        <v>220</v>
      </c>
      <c r="E340" s="178">
        <v>22.847999999999999</v>
      </c>
      <c r="F340" s="179"/>
      <c r="G340" s="180">
        <f>ROUND(E340*F340,2)</f>
        <v>0</v>
      </c>
      <c r="H340" s="179"/>
      <c r="I340" s="180">
        <f>ROUND(E340*H340,2)</f>
        <v>0</v>
      </c>
      <c r="J340" s="179"/>
      <c r="K340" s="180">
        <f>ROUND(E340*J340,2)</f>
        <v>0</v>
      </c>
      <c r="L340" s="180">
        <v>21</v>
      </c>
      <c r="M340" s="180">
        <f>G340*(1+L340/100)</f>
        <v>0</v>
      </c>
      <c r="N340" s="178">
        <v>0</v>
      </c>
      <c r="O340" s="178">
        <f>ROUND(E340*N340,2)</f>
        <v>0</v>
      </c>
      <c r="P340" s="178">
        <v>0</v>
      </c>
      <c r="Q340" s="178">
        <f>ROUND(E340*P340,2)</f>
        <v>0</v>
      </c>
      <c r="R340" s="180" t="s">
        <v>227</v>
      </c>
      <c r="S340" s="180" t="s">
        <v>143</v>
      </c>
      <c r="T340" s="181" t="s">
        <v>143</v>
      </c>
      <c r="U340" s="157">
        <v>0</v>
      </c>
      <c r="V340" s="157">
        <f>ROUND(E340*U340,2)</f>
        <v>0</v>
      </c>
      <c r="W340" s="157"/>
      <c r="X340" s="157" t="s">
        <v>144</v>
      </c>
      <c r="Y340" s="157" t="s">
        <v>145</v>
      </c>
      <c r="Z340" s="147"/>
      <c r="AA340" s="147"/>
      <c r="AB340" s="147"/>
      <c r="AC340" s="147"/>
      <c r="AD340" s="147"/>
      <c r="AE340" s="147"/>
      <c r="AF340" s="147"/>
      <c r="AG340" s="147" t="s">
        <v>146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2" x14ac:dyDescent="0.2">
      <c r="A341" s="154"/>
      <c r="B341" s="155"/>
      <c r="C341" s="185" t="s">
        <v>529</v>
      </c>
      <c r="D341" s="158"/>
      <c r="E341" s="159">
        <v>22.847999999999999</v>
      </c>
      <c r="F341" s="157"/>
      <c r="G341" s="157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150</v>
      </c>
      <c r="AH341" s="147">
        <v>7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3" x14ac:dyDescent="0.2">
      <c r="A342" s="154"/>
      <c r="B342" s="155"/>
      <c r="C342" s="186" t="s">
        <v>178</v>
      </c>
      <c r="D342" s="160"/>
      <c r="E342" s="161"/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150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3" x14ac:dyDescent="0.2">
      <c r="A343" s="154"/>
      <c r="B343" s="155"/>
      <c r="C343" s="187" t="s">
        <v>543</v>
      </c>
      <c r="D343" s="160"/>
      <c r="E343" s="161">
        <v>22.847999999999999</v>
      </c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150</v>
      </c>
      <c r="AH343" s="147">
        <v>2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3" x14ac:dyDescent="0.2">
      <c r="A344" s="154"/>
      <c r="B344" s="155"/>
      <c r="C344" s="186" t="s">
        <v>181</v>
      </c>
      <c r="D344" s="160"/>
      <c r="E344" s="161"/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150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2" x14ac:dyDescent="0.2">
      <c r="A345" s="154"/>
      <c r="B345" s="155"/>
      <c r="C345" s="320"/>
      <c r="D345" s="321"/>
      <c r="E345" s="321"/>
      <c r="F345" s="321"/>
      <c r="G345" s="321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7"/>
      <c r="AA345" s="147"/>
      <c r="AB345" s="147"/>
      <c r="AC345" s="147"/>
      <c r="AD345" s="147"/>
      <c r="AE345" s="147"/>
      <c r="AF345" s="147"/>
      <c r="AG345" s="147" t="s">
        <v>153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ht="22.5" outlineLevel="1" x14ac:dyDescent="0.2">
      <c r="A346" s="175">
        <v>53</v>
      </c>
      <c r="B346" s="176" t="s">
        <v>261</v>
      </c>
      <c r="C346" s="184" t="s">
        <v>262</v>
      </c>
      <c r="D346" s="177" t="s">
        <v>220</v>
      </c>
      <c r="E346" s="178">
        <v>66.14967</v>
      </c>
      <c r="F346" s="179"/>
      <c r="G346" s="180">
        <f>ROUND(E346*F346,2)</f>
        <v>0</v>
      </c>
      <c r="H346" s="179"/>
      <c r="I346" s="180">
        <f>ROUND(E346*H346,2)</f>
        <v>0</v>
      </c>
      <c r="J346" s="179"/>
      <c r="K346" s="180">
        <f>ROUND(E346*J346,2)</f>
        <v>0</v>
      </c>
      <c r="L346" s="180">
        <v>21</v>
      </c>
      <c r="M346" s="180">
        <f>G346*(1+L346/100)</f>
        <v>0</v>
      </c>
      <c r="N346" s="178">
        <v>0</v>
      </c>
      <c r="O346" s="178">
        <f>ROUND(E346*N346,2)</f>
        <v>0</v>
      </c>
      <c r="P346" s="178">
        <v>0</v>
      </c>
      <c r="Q346" s="178">
        <f>ROUND(E346*P346,2)</f>
        <v>0</v>
      </c>
      <c r="R346" s="180" t="s">
        <v>227</v>
      </c>
      <c r="S346" s="180" t="s">
        <v>143</v>
      </c>
      <c r="T346" s="181" t="s">
        <v>143</v>
      </c>
      <c r="U346" s="157">
        <v>0</v>
      </c>
      <c r="V346" s="157">
        <f>ROUND(E346*U346,2)</f>
        <v>0</v>
      </c>
      <c r="W346" s="157"/>
      <c r="X346" s="157" t="s">
        <v>144</v>
      </c>
      <c r="Y346" s="157" t="s">
        <v>145</v>
      </c>
      <c r="Z346" s="147"/>
      <c r="AA346" s="147"/>
      <c r="AB346" s="147"/>
      <c r="AC346" s="147"/>
      <c r="AD346" s="147"/>
      <c r="AE346" s="147"/>
      <c r="AF346" s="147"/>
      <c r="AG346" s="147" t="s">
        <v>146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2" x14ac:dyDescent="0.2">
      <c r="A347" s="154"/>
      <c r="B347" s="155"/>
      <c r="C347" s="185" t="s">
        <v>530</v>
      </c>
      <c r="D347" s="158"/>
      <c r="E347" s="159">
        <v>65.992869999999996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150</v>
      </c>
      <c r="AH347" s="147">
        <v>7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">
      <c r="A348" s="154"/>
      <c r="B348" s="155"/>
      <c r="C348" s="185" t="s">
        <v>531</v>
      </c>
      <c r="D348" s="158"/>
      <c r="E348" s="159">
        <v>0.15679999999999999</v>
      </c>
      <c r="F348" s="157"/>
      <c r="G348" s="15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7"/>
      <c r="AA348" s="147"/>
      <c r="AB348" s="147"/>
      <c r="AC348" s="147"/>
      <c r="AD348" s="147"/>
      <c r="AE348" s="147"/>
      <c r="AF348" s="147"/>
      <c r="AG348" s="147" t="s">
        <v>150</v>
      </c>
      <c r="AH348" s="147">
        <v>7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2" x14ac:dyDescent="0.2">
      <c r="A349" s="154"/>
      <c r="B349" s="155"/>
      <c r="C349" s="320"/>
      <c r="D349" s="321"/>
      <c r="E349" s="321"/>
      <c r="F349" s="321"/>
      <c r="G349" s="321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153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ht="22.5" outlineLevel="1" x14ac:dyDescent="0.2">
      <c r="A350" s="175">
        <v>54</v>
      </c>
      <c r="B350" s="176" t="s">
        <v>263</v>
      </c>
      <c r="C350" s="184" t="s">
        <v>544</v>
      </c>
      <c r="D350" s="177" t="s">
        <v>220</v>
      </c>
      <c r="E350" s="178">
        <v>142.82356999999999</v>
      </c>
      <c r="F350" s="179"/>
      <c r="G350" s="180">
        <f>ROUND(E350*F350,2)</f>
        <v>0</v>
      </c>
      <c r="H350" s="179"/>
      <c r="I350" s="180">
        <f>ROUND(E350*H350,2)</f>
        <v>0</v>
      </c>
      <c r="J350" s="179"/>
      <c r="K350" s="180">
        <f>ROUND(E350*J350,2)</f>
        <v>0</v>
      </c>
      <c r="L350" s="180">
        <v>21</v>
      </c>
      <c r="M350" s="180">
        <f>G350*(1+L350/100)</f>
        <v>0</v>
      </c>
      <c r="N350" s="178">
        <v>0</v>
      </c>
      <c r="O350" s="178">
        <f>ROUND(E350*N350,2)</f>
        <v>0</v>
      </c>
      <c r="P350" s="178">
        <v>0</v>
      </c>
      <c r="Q350" s="178">
        <f>ROUND(E350*P350,2)</f>
        <v>0</v>
      </c>
      <c r="R350" s="180" t="s">
        <v>227</v>
      </c>
      <c r="S350" s="180" t="s">
        <v>143</v>
      </c>
      <c r="T350" s="181" t="s">
        <v>143</v>
      </c>
      <c r="U350" s="157">
        <v>0</v>
      </c>
      <c r="V350" s="157">
        <f>ROUND(E350*U350,2)</f>
        <v>0</v>
      </c>
      <c r="W350" s="157"/>
      <c r="X350" s="157" t="s">
        <v>144</v>
      </c>
      <c r="Y350" s="157" t="s">
        <v>145</v>
      </c>
      <c r="Z350" s="147"/>
      <c r="AA350" s="147"/>
      <c r="AB350" s="147"/>
      <c r="AC350" s="147"/>
      <c r="AD350" s="147"/>
      <c r="AE350" s="147"/>
      <c r="AF350" s="147"/>
      <c r="AG350" s="147" t="s">
        <v>146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2" x14ac:dyDescent="0.2">
      <c r="A351" s="154"/>
      <c r="B351" s="155"/>
      <c r="C351" s="185" t="s">
        <v>532</v>
      </c>
      <c r="D351" s="158"/>
      <c r="E351" s="159">
        <v>75.206249999999997</v>
      </c>
      <c r="F351" s="157"/>
      <c r="G351" s="15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7"/>
      <c r="AA351" s="147"/>
      <c r="AB351" s="147"/>
      <c r="AC351" s="147"/>
      <c r="AD351" s="147"/>
      <c r="AE351" s="147"/>
      <c r="AF351" s="147"/>
      <c r="AG351" s="147" t="s">
        <v>150</v>
      </c>
      <c r="AH351" s="147">
        <v>7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3" x14ac:dyDescent="0.2">
      <c r="A352" s="154"/>
      <c r="B352" s="155"/>
      <c r="C352" s="185" t="s">
        <v>528</v>
      </c>
      <c r="D352" s="158"/>
      <c r="E352" s="159">
        <v>67.617320000000007</v>
      </c>
      <c r="F352" s="157"/>
      <c r="G352" s="15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150</v>
      </c>
      <c r="AH352" s="147">
        <v>7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2" x14ac:dyDescent="0.2">
      <c r="A353" s="154"/>
      <c r="B353" s="155"/>
      <c r="C353" s="320"/>
      <c r="D353" s="321"/>
      <c r="E353" s="321"/>
      <c r="F353" s="321"/>
      <c r="G353" s="321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153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75">
        <v>55</v>
      </c>
      <c r="B354" s="176" t="s">
        <v>272</v>
      </c>
      <c r="C354" s="184" t="s">
        <v>273</v>
      </c>
      <c r="D354" s="177" t="s">
        <v>220</v>
      </c>
      <c r="E354" s="178">
        <v>343.87470000000002</v>
      </c>
      <c r="F354" s="179"/>
      <c r="G354" s="180">
        <f>ROUND(E354*F354,2)</f>
        <v>0</v>
      </c>
      <c r="H354" s="179"/>
      <c r="I354" s="180">
        <f>ROUND(E354*H354,2)</f>
        <v>0</v>
      </c>
      <c r="J354" s="179"/>
      <c r="K354" s="180">
        <f>ROUND(E354*J354,2)</f>
        <v>0</v>
      </c>
      <c r="L354" s="180">
        <v>21</v>
      </c>
      <c r="M354" s="180">
        <f>G354*(1+L354/100)</f>
        <v>0</v>
      </c>
      <c r="N354" s="178">
        <v>0</v>
      </c>
      <c r="O354" s="178">
        <f>ROUND(E354*N354,2)</f>
        <v>0</v>
      </c>
      <c r="P354" s="178">
        <v>0</v>
      </c>
      <c r="Q354" s="178">
        <f>ROUND(E354*P354,2)</f>
        <v>0</v>
      </c>
      <c r="R354" s="180" t="s">
        <v>227</v>
      </c>
      <c r="S354" s="180" t="s">
        <v>143</v>
      </c>
      <c r="T354" s="181" t="s">
        <v>143</v>
      </c>
      <c r="U354" s="157">
        <v>0.94199999999999995</v>
      </c>
      <c r="V354" s="157">
        <f>ROUND(E354*U354,2)</f>
        <v>323.93</v>
      </c>
      <c r="W354" s="157"/>
      <c r="X354" s="157" t="s">
        <v>270</v>
      </c>
      <c r="Y354" s="157" t="s">
        <v>145</v>
      </c>
      <c r="Z354" s="147"/>
      <c r="AA354" s="147"/>
      <c r="AB354" s="147"/>
      <c r="AC354" s="147"/>
      <c r="AD354" s="147"/>
      <c r="AE354" s="147"/>
      <c r="AF354" s="147"/>
      <c r="AG354" s="147" t="s">
        <v>271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2" x14ac:dyDescent="0.2">
      <c r="A355" s="154"/>
      <c r="B355" s="155"/>
      <c r="C355" s="326"/>
      <c r="D355" s="327"/>
      <c r="E355" s="327"/>
      <c r="F355" s="327"/>
      <c r="G355" s="327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153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ht="22.5" outlineLevel="1" x14ac:dyDescent="0.2">
      <c r="A356" s="175">
        <v>56</v>
      </c>
      <c r="B356" s="176" t="s">
        <v>274</v>
      </c>
      <c r="C356" s="184" t="s">
        <v>275</v>
      </c>
      <c r="D356" s="177" t="s">
        <v>220</v>
      </c>
      <c r="E356" s="178">
        <v>343.87470000000002</v>
      </c>
      <c r="F356" s="179"/>
      <c r="G356" s="180">
        <f>ROUND(E356*F356,2)</f>
        <v>0</v>
      </c>
      <c r="H356" s="179"/>
      <c r="I356" s="180">
        <f>ROUND(E356*H356,2)</f>
        <v>0</v>
      </c>
      <c r="J356" s="179"/>
      <c r="K356" s="180">
        <f>ROUND(E356*J356,2)</f>
        <v>0</v>
      </c>
      <c r="L356" s="180">
        <v>21</v>
      </c>
      <c r="M356" s="180">
        <f>G356*(1+L356/100)</f>
        <v>0</v>
      </c>
      <c r="N356" s="178">
        <v>0</v>
      </c>
      <c r="O356" s="178">
        <f>ROUND(E356*N356,2)</f>
        <v>0</v>
      </c>
      <c r="P356" s="178">
        <v>0</v>
      </c>
      <c r="Q356" s="178">
        <f>ROUND(E356*P356,2)</f>
        <v>0</v>
      </c>
      <c r="R356" s="180" t="s">
        <v>227</v>
      </c>
      <c r="S356" s="180" t="s">
        <v>143</v>
      </c>
      <c r="T356" s="181" t="s">
        <v>143</v>
      </c>
      <c r="U356" s="157">
        <v>0.105</v>
      </c>
      <c r="V356" s="157">
        <f>ROUND(E356*U356,2)</f>
        <v>36.11</v>
      </c>
      <c r="W356" s="157"/>
      <c r="X356" s="157" t="s">
        <v>270</v>
      </c>
      <c r="Y356" s="157" t="s">
        <v>145</v>
      </c>
      <c r="Z356" s="147"/>
      <c r="AA356" s="147"/>
      <c r="AB356" s="147"/>
      <c r="AC356" s="147"/>
      <c r="AD356" s="147"/>
      <c r="AE356" s="147"/>
      <c r="AF356" s="147"/>
      <c r="AG356" s="147" t="s">
        <v>271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2" x14ac:dyDescent="0.2">
      <c r="A357" s="154"/>
      <c r="B357" s="155"/>
      <c r="C357" s="326"/>
      <c r="D357" s="327"/>
      <c r="E357" s="327"/>
      <c r="F357" s="327"/>
      <c r="G357" s="32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153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75">
        <v>57</v>
      </c>
      <c r="B358" s="176" t="s">
        <v>287</v>
      </c>
      <c r="C358" s="184" t="s">
        <v>288</v>
      </c>
      <c r="D358" s="177" t="s">
        <v>220</v>
      </c>
      <c r="E358" s="178">
        <v>235.55417</v>
      </c>
      <c r="F358" s="179"/>
      <c r="G358" s="180">
        <f>ROUND(E358*F358,2)</f>
        <v>0</v>
      </c>
      <c r="H358" s="179"/>
      <c r="I358" s="180">
        <f>ROUND(E358*H358,2)</f>
        <v>0</v>
      </c>
      <c r="J358" s="179"/>
      <c r="K358" s="180">
        <f>ROUND(E358*J358,2)</f>
        <v>0</v>
      </c>
      <c r="L358" s="180">
        <v>21</v>
      </c>
      <c r="M358" s="180">
        <f>G358*(1+L358/100)</f>
        <v>0</v>
      </c>
      <c r="N358" s="178">
        <v>0</v>
      </c>
      <c r="O358" s="178">
        <f>ROUND(E358*N358,2)</f>
        <v>0</v>
      </c>
      <c r="P358" s="178">
        <v>0</v>
      </c>
      <c r="Q358" s="178">
        <f>ROUND(E358*P358,2)</f>
        <v>0</v>
      </c>
      <c r="R358" s="180" t="s">
        <v>185</v>
      </c>
      <c r="S358" s="180" t="s">
        <v>143</v>
      </c>
      <c r="T358" s="181" t="s">
        <v>143</v>
      </c>
      <c r="U358" s="157">
        <v>0.01</v>
      </c>
      <c r="V358" s="157">
        <f>ROUND(E358*U358,2)</f>
        <v>2.36</v>
      </c>
      <c r="W358" s="157"/>
      <c r="X358" s="157" t="s">
        <v>270</v>
      </c>
      <c r="Y358" s="157" t="s">
        <v>145</v>
      </c>
      <c r="Z358" s="147"/>
      <c r="AA358" s="147"/>
      <c r="AB358" s="147"/>
      <c r="AC358" s="147"/>
      <c r="AD358" s="147"/>
      <c r="AE358" s="147"/>
      <c r="AF358" s="147"/>
      <c r="AG358" s="147" t="s">
        <v>271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2" x14ac:dyDescent="0.2">
      <c r="A359" s="154"/>
      <c r="B359" s="155"/>
      <c r="C359" s="318" t="s">
        <v>289</v>
      </c>
      <c r="D359" s="319"/>
      <c r="E359" s="319"/>
      <c r="F359" s="319"/>
      <c r="G359" s="319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148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2" x14ac:dyDescent="0.2">
      <c r="A360" s="154"/>
      <c r="B360" s="155"/>
      <c r="C360" s="324" t="s">
        <v>290</v>
      </c>
      <c r="D360" s="325"/>
      <c r="E360" s="325"/>
      <c r="F360" s="325"/>
      <c r="G360" s="325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172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2" x14ac:dyDescent="0.2">
      <c r="A361" s="154"/>
      <c r="B361" s="155"/>
      <c r="C361" s="320"/>
      <c r="D361" s="321"/>
      <c r="E361" s="321"/>
      <c r="F361" s="321"/>
      <c r="G361" s="321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7"/>
      <c r="AA361" s="147"/>
      <c r="AB361" s="147"/>
      <c r="AC361" s="147"/>
      <c r="AD361" s="147"/>
      <c r="AE361" s="147"/>
      <c r="AF361" s="147"/>
      <c r="AG361" s="147" t="s">
        <v>153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x14ac:dyDescent="0.2">
      <c r="A362" s="3"/>
      <c r="B362" s="4"/>
      <c r="C362" s="190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AE362">
        <v>15</v>
      </c>
      <c r="AF362">
        <v>21</v>
      </c>
      <c r="AG362" t="s">
        <v>123</v>
      </c>
    </row>
    <row r="363" spans="1:60" x14ac:dyDescent="0.2">
      <c r="A363" s="150"/>
      <c r="B363" s="151" t="s">
        <v>29</v>
      </c>
      <c r="C363" s="188"/>
      <c r="D363" s="152"/>
      <c r="E363" s="153"/>
      <c r="F363" s="153"/>
      <c r="G363" s="174">
        <f>G8+G159+G162+G168+G175+G197+G213+G219+G230+G256+G260+G264+G271</f>
        <v>0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AE363">
        <f>SUMIF(L7:L361,AE362,G7:G361)</f>
        <v>0</v>
      </c>
      <c r="AF363">
        <f>SUMIF(L7:L361,AF362,G7:G361)</f>
        <v>0</v>
      </c>
      <c r="AG363" t="s">
        <v>291</v>
      </c>
    </row>
    <row r="364" spans="1:60" x14ac:dyDescent="0.2">
      <c r="A364" s="317" t="s">
        <v>292</v>
      </c>
      <c r="B364" s="317"/>
      <c r="C364" s="190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60" x14ac:dyDescent="0.2">
      <c r="A365" s="3"/>
      <c r="B365" s="4" t="s">
        <v>293</v>
      </c>
      <c r="C365" s="190" t="s">
        <v>98</v>
      </c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AG365" t="s">
        <v>294</v>
      </c>
    </row>
    <row r="366" spans="1:60" x14ac:dyDescent="0.2">
      <c r="A366" s="3"/>
      <c r="B366" s="4" t="s">
        <v>295</v>
      </c>
      <c r="C366" s="190" t="s">
        <v>176</v>
      </c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AG366" t="s">
        <v>296</v>
      </c>
    </row>
    <row r="367" spans="1:60" x14ac:dyDescent="0.2">
      <c r="A367" s="3"/>
      <c r="B367" s="4"/>
      <c r="C367" s="190" t="s">
        <v>297</v>
      </c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AG367" t="s">
        <v>298</v>
      </c>
    </row>
    <row r="368" spans="1:60" x14ac:dyDescent="0.2">
      <c r="A368" s="3"/>
      <c r="B368" s="4"/>
      <c r="C368" s="190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3:33" x14ac:dyDescent="0.2">
      <c r="C369" s="191"/>
      <c r="D369" s="10"/>
      <c r="AG369" t="s">
        <v>299</v>
      </c>
    </row>
    <row r="370" spans="3:33" x14ac:dyDescent="0.2">
      <c r="D370" s="10"/>
    </row>
    <row r="371" spans="3:33" x14ac:dyDescent="0.2">
      <c r="D371" s="10"/>
    </row>
    <row r="372" spans="3:33" x14ac:dyDescent="0.2">
      <c r="D372" s="10"/>
    </row>
    <row r="373" spans="3:33" x14ac:dyDescent="0.2">
      <c r="D373" s="10"/>
    </row>
    <row r="374" spans="3:33" x14ac:dyDescent="0.2">
      <c r="D374" s="10"/>
    </row>
    <row r="375" spans="3:33" x14ac:dyDescent="0.2">
      <c r="D375" s="10"/>
    </row>
    <row r="376" spans="3:33" x14ac:dyDescent="0.2">
      <c r="D376" s="10"/>
    </row>
    <row r="377" spans="3:33" x14ac:dyDescent="0.2">
      <c r="D377" s="10"/>
    </row>
    <row r="378" spans="3:33" x14ac:dyDescent="0.2">
      <c r="D378" s="10"/>
    </row>
    <row r="379" spans="3:33" x14ac:dyDescent="0.2">
      <c r="D379" s="10"/>
    </row>
    <row r="380" spans="3:33" x14ac:dyDescent="0.2">
      <c r="D380" s="10"/>
    </row>
    <row r="381" spans="3:33" x14ac:dyDescent="0.2">
      <c r="D381" s="10"/>
    </row>
    <row r="382" spans="3:33" x14ac:dyDescent="0.2">
      <c r="D382" s="10"/>
    </row>
    <row r="383" spans="3:33" x14ac:dyDescent="0.2">
      <c r="D383" s="10"/>
    </row>
    <row r="384" spans="3:33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PlANYNl25vY3/0ziL7lzTmKXbJ97IqHNVPTghfxb3bOAyiyz/msEez20n1cB/dZWQa+Ch1ltfg2+ZjkhjAeAg==" saltValue="eOHJ7xQF/H/oWmop1HqPlQ==" spinCount="100000" sheet="1" formatRows="0"/>
  <mergeCells count="112">
    <mergeCell ref="C353:G353"/>
    <mergeCell ref="C355:G355"/>
    <mergeCell ref="C357:G357"/>
    <mergeCell ref="C359:G359"/>
    <mergeCell ref="C360:G360"/>
    <mergeCell ref="C361:G361"/>
    <mergeCell ref="C308:G308"/>
    <mergeCell ref="C310:G310"/>
    <mergeCell ref="C332:G332"/>
    <mergeCell ref="C339:G339"/>
    <mergeCell ref="C345:G345"/>
    <mergeCell ref="C349:G349"/>
    <mergeCell ref="C263:G263"/>
    <mergeCell ref="C267:G267"/>
    <mergeCell ref="C270:G270"/>
    <mergeCell ref="C273:G273"/>
    <mergeCell ref="C279:G279"/>
    <mergeCell ref="C281:G281"/>
    <mergeCell ref="C249:G249"/>
    <mergeCell ref="C251:G251"/>
    <mergeCell ref="C255:G255"/>
    <mergeCell ref="C258:G258"/>
    <mergeCell ref="C259:G259"/>
    <mergeCell ref="C262:G262"/>
    <mergeCell ref="C233:G233"/>
    <mergeCell ref="C237:G237"/>
    <mergeCell ref="C239:G239"/>
    <mergeCell ref="C241:G241"/>
    <mergeCell ref="C243:G243"/>
    <mergeCell ref="C247:G247"/>
    <mergeCell ref="C223:G223"/>
    <mergeCell ref="C225:G225"/>
    <mergeCell ref="C226:G226"/>
    <mergeCell ref="C227:G227"/>
    <mergeCell ref="C229:G229"/>
    <mergeCell ref="C231:G231"/>
    <mergeCell ref="C206:G206"/>
    <mergeCell ref="C212:G212"/>
    <mergeCell ref="C215:G215"/>
    <mergeCell ref="C216:G216"/>
    <mergeCell ref="C218:G218"/>
    <mergeCell ref="C221:G221"/>
    <mergeCell ref="C194:G194"/>
    <mergeCell ref="C196:G196"/>
    <mergeCell ref="C199:G199"/>
    <mergeCell ref="C200:G200"/>
    <mergeCell ref="C202:G202"/>
    <mergeCell ref="C204:G204"/>
    <mergeCell ref="C184:G184"/>
    <mergeCell ref="C185:G185"/>
    <mergeCell ref="C187:G187"/>
    <mergeCell ref="C188:G188"/>
    <mergeCell ref="C191:G191"/>
    <mergeCell ref="C193:G193"/>
    <mergeCell ref="C170:G170"/>
    <mergeCell ref="C171:G171"/>
    <mergeCell ref="C174:G174"/>
    <mergeCell ref="C177:G177"/>
    <mergeCell ref="C179:G179"/>
    <mergeCell ref="C182:G182"/>
    <mergeCell ref="C84:G84"/>
    <mergeCell ref="C148:G148"/>
    <mergeCell ref="C154:G154"/>
    <mergeCell ref="C158:G158"/>
    <mergeCell ref="C161:G161"/>
    <mergeCell ref="C164:G164"/>
    <mergeCell ref="C167:G167"/>
    <mergeCell ref="C130:G130"/>
    <mergeCell ref="C132:G132"/>
    <mergeCell ref="C134:G134"/>
    <mergeCell ref="C136:G136"/>
    <mergeCell ref="C137:G137"/>
    <mergeCell ref="C145:G145"/>
    <mergeCell ref="A1:G1"/>
    <mergeCell ref="C2:G2"/>
    <mergeCell ref="C3:G3"/>
    <mergeCell ref="C4:G4"/>
    <mergeCell ref="C47:G47"/>
    <mergeCell ref="C49:G49"/>
    <mergeCell ref="C51:G51"/>
    <mergeCell ref="C53:G53"/>
    <mergeCell ref="C56:G56"/>
    <mergeCell ref="C33:G33"/>
    <mergeCell ref="C35:G35"/>
    <mergeCell ref="C37:G37"/>
    <mergeCell ref="C39:G39"/>
    <mergeCell ref="C40:G40"/>
    <mergeCell ref="C41:G41"/>
    <mergeCell ref="A364:B364"/>
    <mergeCell ref="C10:G10"/>
    <mergeCell ref="C15:G15"/>
    <mergeCell ref="C17:G17"/>
    <mergeCell ref="C19:G19"/>
    <mergeCell ref="C21:G21"/>
    <mergeCell ref="C24:G24"/>
    <mergeCell ref="C26:G26"/>
    <mergeCell ref="C27:G27"/>
    <mergeCell ref="C29:G29"/>
    <mergeCell ref="C31:G31"/>
    <mergeCell ref="C32:G32"/>
    <mergeCell ref="C58:G58"/>
    <mergeCell ref="C86:G86"/>
    <mergeCell ref="C88:G88"/>
    <mergeCell ref="C90:G90"/>
    <mergeCell ref="C91:G91"/>
    <mergeCell ref="C126:G126"/>
    <mergeCell ref="C128:G128"/>
    <mergeCell ref="C60:G60"/>
    <mergeCell ref="C62:G62"/>
    <mergeCell ref="C68:G68"/>
    <mergeCell ref="C72:G72"/>
    <mergeCell ref="C74:G74"/>
  </mergeCells>
  <pageMargins left="0.39370078740157483" right="0.11811023622047244" top="0.78740157480314965" bottom="0.78740157480314965" header="0.31496062992125984" footer="0.31496062992125984"/>
  <pageSetup paperSize="9" scale="75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B35" sqref="B35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10" t="s">
        <v>110</v>
      </c>
      <c r="B1" s="310"/>
      <c r="C1" s="310"/>
      <c r="D1" s="310"/>
      <c r="E1" s="310"/>
      <c r="F1" s="310"/>
      <c r="G1" s="310"/>
      <c r="AG1" t="s">
        <v>111</v>
      </c>
    </row>
    <row r="2" spans="1:60" ht="24.95" customHeight="1" x14ac:dyDescent="0.2">
      <c r="A2" s="139" t="s">
        <v>7</v>
      </c>
      <c r="B2" s="48" t="s">
        <v>43</v>
      </c>
      <c r="C2" s="311" t="s">
        <v>44</v>
      </c>
      <c r="D2" s="312"/>
      <c r="E2" s="312"/>
      <c r="F2" s="312"/>
      <c r="G2" s="313"/>
      <c r="AG2" t="s">
        <v>112</v>
      </c>
    </row>
    <row r="3" spans="1:60" ht="24.95" customHeight="1" x14ac:dyDescent="0.2">
      <c r="A3" s="139" t="s">
        <v>8</v>
      </c>
      <c r="B3" s="48" t="s">
        <v>59</v>
      </c>
      <c r="C3" s="311" t="s">
        <v>60</v>
      </c>
      <c r="D3" s="312"/>
      <c r="E3" s="312"/>
      <c r="F3" s="312"/>
      <c r="G3" s="313"/>
      <c r="AC3" s="120" t="s">
        <v>112</v>
      </c>
      <c r="AG3" t="s">
        <v>113</v>
      </c>
    </row>
    <row r="4" spans="1:60" ht="24.95" customHeight="1" x14ac:dyDescent="0.2">
      <c r="A4" s="140" t="s">
        <v>9</v>
      </c>
      <c r="B4" s="141" t="s">
        <v>65</v>
      </c>
      <c r="C4" s="314" t="s">
        <v>66</v>
      </c>
      <c r="D4" s="315"/>
      <c r="E4" s="315"/>
      <c r="F4" s="315"/>
      <c r="G4" s="316"/>
      <c r="AG4" t="s">
        <v>114</v>
      </c>
    </row>
    <row r="5" spans="1:60" x14ac:dyDescent="0.2">
      <c r="D5" s="10"/>
    </row>
    <row r="6" spans="1:60" ht="38.25" x14ac:dyDescent="0.2">
      <c r="A6" s="143" t="s">
        <v>115</v>
      </c>
      <c r="B6" s="145" t="s">
        <v>116</v>
      </c>
      <c r="C6" s="145" t="s">
        <v>117</v>
      </c>
      <c r="D6" s="144" t="s">
        <v>118</v>
      </c>
      <c r="E6" s="143" t="s">
        <v>119</v>
      </c>
      <c r="F6" s="142" t="s">
        <v>120</v>
      </c>
      <c r="G6" s="143" t="s">
        <v>29</v>
      </c>
      <c r="H6" s="146" t="s">
        <v>30</v>
      </c>
      <c r="I6" s="146" t="s">
        <v>121</v>
      </c>
      <c r="J6" s="146" t="s">
        <v>31</v>
      </c>
      <c r="K6" s="146" t="s">
        <v>122</v>
      </c>
      <c r="L6" s="146" t="s">
        <v>123</v>
      </c>
      <c r="M6" s="146" t="s">
        <v>124</v>
      </c>
      <c r="N6" s="146" t="s">
        <v>125</v>
      </c>
      <c r="O6" s="146" t="s">
        <v>126</v>
      </c>
      <c r="P6" s="146" t="s">
        <v>127</v>
      </c>
      <c r="Q6" s="146" t="s">
        <v>128</v>
      </c>
      <c r="R6" s="146" t="s">
        <v>129</v>
      </c>
      <c r="S6" s="146" t="s">
        <v>130</v>
      </c>
      <c r="T6" s="146" t="s">
        <v>131</v>
      </c>
      <c r="U6" s="146" t="s">
        <v>132</v>
      </c>
      <c r="V6" s="146" t="s">
        <v>133</v>
      </c>
      <c r="W6" s="146" t="s">
        <v>134</v>
      </c>
      <c r="X6" s="146" t="s">
        <v>135</v>
      </c>
      <c r="Y6" s="146" t="s">
        <v>136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5" t="s">
        <v>137</v>
      </c>
      <c r="B8" s="166" t="s">
        <v>108</v>
      </c>
      <c r="C8" s="183" t="s">
        <v>27</v>
      </c>
      <c r="D8" s="167"/>
      <c r="E8" s="168"/>
      <c r="F8" s="169"/>
      <c r="G8" s="169">
        <f>SUMIF(AG9:AG25,"&lt;&gt;NOR",G9:G25)</f>
        <v>0</v>
      </c>
      <c r="H8" s="169"/>
      <c r="I8" s="169">
        <f>SUM(I9:I25)</f>
        <v>0</v>
      </c>
      <c r="J8" s="169"/>
      <c r="K8" s="169">
        <f>SUM(K9:K25)</f>
        <v>0</v>
      </c>
      <c r="L8" s="169"/>
      <c r="M8" s="169">
        <f>SUM(M9:M25)</f>
        <v>0</v>
      </c>
      <c r="N8" s="168"/>
      <c r="O8" s="168">
        <f>SUM(O9:O25)</f>
        <v>0</v>
      </c>
      <c r="P8" s="168"/>
      <c r="Q8" s="168">
        <f>SUM(Q9:Q25)</f>
        <v>0</v>
      </c>
      <c r="R8" s="169"/>
      <c r="S8" s="169"/>
      <c r="T8" s="170"/>
      <c r="U8" s="164"/>
      <c r="V8" s="164">
        <f>SUM(V9:V25)</f>
        <v>0</v>
      </c>
      <c r="W8" s="164"/>
      <c r="X8" s="164"/>
      <c r="Y8" s="164"/>
      <c r="AG8" t="s">
        <v>138</v>
      </c>
    </row>
    <row r="9" spans="1:60" outlineLevel="1" x14ac:dyDescent="0.2">
      <c r="A9" s="175">
        <v>1</v>
      </c>
      <c r="B9" s="176" t="s">
        <v>545</v>
      </c>
      <c r="C9" s="184" t="s">
        <v>546</v>
      </c>
      <c r="D9" s="177" t="s">
        <v>547</v>
      </c>
      <c r="E9" s="178">
        <v>1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80"/>
      <c r="S9" s="180" t="s">
        <v>143</v>
      </c>
      <c r="T9" s="181" t="s">
        <v>419</v>
      </c>
      <c r="U9" s="157">
        <v>0</v>
      </c>
      <c r="V9" s="157">
        <f>ROUND(E9*U9,2)</f>
        <v>0</v>
      </c>
      <c r="W9" s="157"/>
      <c r="X9" s="157" t="s">
        <v>548</v>
      </c>
      <c r="Y9" s="157" t="s">
        <v>145</v>
      </c>
      <c r="Z9" s="147"/>
      <c r="AA9" s="147"/>
      <c r="AB9" s="147"/>
      <c r="AC9" s="147"/>
      <c r="AD9" s="147"/>
      <c r="AE9" s="147"/>
      <c r="AF9" s="147"/>
      <c r="AG9" s="147" t="s">
        <v>549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322" t="s">
        <v>550</v>
      </c>
      <c r="D10" s="323"/>
      <c r="E10" s="323"/>
      <c r="F10" s="323"/>
      <c r="G10" s="323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2" t="str">
        <f>C10</f>
        <v>Vybudování zpevněných ploch pro skladování materiálu, doprava a osazení kontejnerů nebo ohrazení pro skladování materiálu.</v>
      </c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324" t="s">
        <v>578</v>
      </c>
      <c r="D11" s="325"/>
      <c r="E11" s="325"/>
      <c r="F11" s="325"/>
      <c r="G11" s="325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172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324" t="s">
        <v>551</v>
      </c>
      <c r="D12" s="325"/>
      <c r="E12" s="325"/>
      <c r="F12" s="325"/>
      <c r="G12" s="325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172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82" t="str">
        <f>C12</f>
        <v>Doprava a osazení mobilních buněk sociálního zařízení – umývárny, toalety, šatny. Přizpůsobení prostor zadavatele pro tyto účely.</v>
      </c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320"/>
      <c r="D13" s="321"/>
      <c r="E13" s="321"/>
      <c r="F13" s="321"/>
      <c r="G13" s="321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153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2</v>
      </c>
      <c r="B14" s="176" t="s">
        <v>552</v>
      </c>
      <c r="C14" s="184" t="s">
        <v>553</v>
      </c>
      <c r="D14" s="177" t="s">
        <v>547</v>
      </c>
      <c r="E14" s="178">
        <v>1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78">
        <v>0</v>
      </c>
      <c r="O14" s="178">
        <f>ROUND(E14*N14,2)</f>
        <v>0</v>
      </c>
      <c r="P14" s="178">
        <v>0</v>
      </c>
      <c r="Q14" s="178">
        <f>ROUND(E14*P14,2)</f>
        <v>0</v>
      </c>
      <c r="R14" s="180"/>
      <c r="S14" s="180" t="s">
        <v>143</v>
      </c>
      <c r="T14" s="181" t="s">
        <v>419</v>
      </c>
      <c r="U14" s="157">
        <v>0</v>
      </c>
      <c r="V14" s="157">
        <f>ROUND(E14*U14,2)</f>
        <v>0</v>
      </c>
      <c r="W14" s="157"/>
      <c r="X14" s="157" t="s">
        <v>548</v>
      </c>
      <c r="Y14" s="157" t="s">
        <v>145</v>
      </c>
      <c r="Z14" s="147"/>
      <c r="AA14" s="147"/>
      <c r="AB14" s="147"/>
      <c r="AC14" s="147"/>
      <c r="AD14" s="147"/>
      <c r="AE14" s="147"/>
      <c r="AF14" s="147"/>
      <c r="AG14" s="147" t="s">
        <v>549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322" t="s">
        <v>554</v>
      </c>
      <c r="D15" s="323"/>
      <c r="E15" s="323"/>
      <c r="F15" s="323"/>
      <c r="G15" s="323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172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324" t="s">
        <v>579</v>
      </c>
      <c r="D16" s="325"/>
      <c r="E16" s="325"/>
      <c r="F16" s="325"/>
      <c r="G16" s="325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172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324" t="s">
        <v>555</v>
      </c>
      <c r="D17" s="325"/>
      <c r="E17" s="325"/>
      <c r="F17" s="325"/>
      <c r="G17" s="325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172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324" t="s">
        <v>556</v>
      </c>
      <c r="D18" s="325"/>
      <c r="E18" s="325"/>
      <c r="F18" s="325"/>
      <c r="G18" s="325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172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320"/>
      <c r="D19" s="321"/>
      <c r="E19" s="321"/>
      <c r="F19" s="321"/>
      <c r="G19" s="321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153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3</v>
      </c>
      <c r="B20" s="176" t="s">
        <v>557</v>
      </c>
      <c r="C20" s="184" t="s">
        <v>558</v>
      </c>
      <c r="D20" s="177" t="s">
        <v>547</v>
      </c>
      <c r="E20" s="178">
        <v>1</v>
      </c>
      <c r="F20" s="179"/>
      <c r="G20" s="180">
        <f>ROUND(E20*F20,2)</f>
        <v>0</v>
      </c>
      <c r="H20" s="179"/>
      <c r="I20" s="180">
        <f>ROUND(E20*H20,2)</f>
        <v>0</v>
      </c>
      <c r="J20" s="179"/>
      <c r="K20" s="180">
        <f>ROUND(E20*J20,2)</f>
        <v>0</v>
      </c>
      <c r="L20" s="180">
        <v>21</v>
      </c>
      <c r="M20" s="180">
        <f>G20*(1+L20/100)</f>
        <v>0</v>
      </c>
      <c r="N20" s="178">
        <v>0</v>
      </c>
      <c r="O20" s="178">
        <f>ROUND(E20*N20,2)</f>
        <v>0</v>
      </c>
      <c r="P20" s="178">
        <v>0</v>
      </c>
      <c r="Q20" s="178">
        <f>ROUND(E20*P20,2)</f>
        <v>0</v>
      </c>
      <c r="R20" s="180"/>
      <c r="S20" s="180" t="s">
        <v>143</v>
      </c>
      <c r="T20" s="181" t="s">
        <v>419</v>
      </c>
      <c r="U20" s="157">
        <v>0</v>
      </c>
      <c r="V20" s="157">
        <f>ROUND(E20*U20,2)</f>
        <v>0</v>
      </c>
      <c r="W20" s="157"/>
      <c r="X20" s="157" t="s">
        <v>548</v>
      </c>
      <c r="Y20" s="157" t="s">
        <v>145</v>
      </c>
      <c r="Z20" s="147"/>
      <c r="AA20" s="147"/>
      <c r="AB20" s="147"/>
      <c r="AC20" s="147"/>
      <c r="AD20" s="147"/>
      <c r="AE20" s="147"/>
      <c r="AF20" s="147"/>
      <c r="AG20" s="147" t="s">
        <v>549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322" t="s">
        <v>559</v>
      </c>
      <c r="D21" s="323"/>
      <c r="E21" s="323"/>
      <c r="F21" s="323"/>
      <c r="G21" s="323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172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82" t="str">
        <f>C21</f>
        <v>Odvoz kontejnerů a ohrazení pro skladování a uvedení zpevněných ploch pro skladování do původního stavu.</v>
      </c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324" t="s">
        <v>560</v>
      </c>
      <c r="D22" s="325"/>
      <c r="E22" s="325"/>
      <c r="F22" s="325"/>
      <c r="G22" s="325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320"/>
      <c r="D23" s="321"/>
      <c r="E23" s="321"/>
      <c r="F23" s="321"/>
      <c r="G23" s="321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153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4</v>
      </c>
      <c r="B24" s="176" t="s">
        <v>561</v>
      </c>
      <c r="C24" s="184" t="s">
        <v>562</v>
      </c>
      <c r="D24" s="177" t="s">
        <v>547</v>
      </c>
      <c r="E24" s="178">
        <v>1</v>
      </c>
      <c r="F24" s="179"/>
      <c r="G24" s="180">
        <f>ROUND(E24*F24,2)</f>
        <v>0</v>
      </c>
      <c r="H24" s="179"/>
      <c r="I24" s="180">
        <f>ROUND(E24*H24,2)</f>
        <v>0</v>
      </c>
      <c r="J24" s="179"/>
      <c r="K24" s="180">
        <f>ROUND(E24*J24,2)</f>
        <v>0</v>
      </c>
      <c r="L24" s="180">
        <v>21</v>
      </c>
      <c r="M24" s="180">
        <f>G24*(1+L24/100)</f>
        <v>0</v>
      </c>
      <c r="N24" s="178">
        <v>0</v>
      </c>
      <c r="O24" s="178">
        <f>ROUND(E24*N24,2)</f>
        <v>0</v>
      </c>
      <c r="P24" s="178">
        <v>0</v>
      </c>
      <c r="Q24" s="178">
        <f>ROUND(E24*P24,2)</f>
        <v>0</v>
      </c>
      <c r="R24" s="180"/>
      <c r="S24" s="180" t="s">
        <v>406</v>
      </c>
      <c r="T24" s="181" t="s">
        <v>419</v>
      </c>
      <c r="U24" s="157">
        <v>0</v>
      </c>
      <c r="V24" s="157">
        <f>ROUND(E24*U24,2)</f>
        <v>0</v>
      </c>
      <c r="W24" s="157"/>
      <c r="X24" s="157" t="s">
        <v>548</v>
      </c>
      <c r="Y24" s="157" t="s">
        <v>145</v>
      </c>
      <c r="Z24" s="147"/>
      <c r="AA24" s="147"/>
      <c r="AB24" s="147"/>
      <c r="AC24" s="147"/>
      <c r="AD24" s="147"/>
      <c r="AE24" s="147"/>
      <c r="AF24" s="147"/>
      <c r="AG24" s="147" t="s">
        <v>549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326"/>
      <c r="D25" s="327"/>
      <c r="E25" s="327"/>
      <c r="F25" s="327"/>
      <c r="G25" s="32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153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5" t="s">
        <v>137</v>
      </c>
      <c r="B26" s="166" t="s">
        <v>109</v>
      </c>
      <c r="C26" s="183" t="s">
        <v>28</v>
      </c>
      <c r="D26" s="167"/>
      <c r="E26" s="168"/>
      <c r="F26" s="169"/>
      <c r="G26" s="169">
        <f>SUMIF(AG27:AG41,"&lt;&gt;NOR",G27:G41)</f>
        <v>0</v>
      </c>
      <c r="H26" s="169"/>
      <c r="I26" s="169">
        <f>SUM(I27:I41)</f>
        <v>0</v>
      </c>
      <c r="J26" s="169"/>
      <c r="K26" s="169">
        <f>SUM(K27:K41)</f>
        <v>0</v>
      </c>
      <c r="L26" s="169"/>
      <c r="M26" s="169">
        <f>SUM(M27:M41)</f>
        <v>0</v>
      </c>
      <c r="N26" s="168"/>
      <c r="O26" s="168">
        <f>SUM(O27:O41)</f>
        <v>0</v>
      </c>
      <c r="P26" s="168"/>
      <c r="Q26" s="168">
        <f>SUM(Q27:Q41)</f>
        <v>0</v>
      </c>
      <c r="R26" s="169"/>
      <c r="S26" s="169"/>
      <c r="T26" s="170"/>
      <c r="U26" s="164"/>
      <c r="V26" s="164">
        <f>SUM(V27:V41)</f>
        <v>0</v>
      </c>
      <c r="W26" s="164"/>
      <c r="X26" s="164"/>
      <c r="Y26" s="164"/>
      <c r="AG26" t="s">
        <v>138</v>
      </c>
    </row>
    <row r="27" spans="1:60" outlineLevel="1" x14ac:dyDescent="0.2">
      <c r="A27" s="175">
        <v>5</v>
      </c>
      <c r="B27" s="176" t="s">
        <v>563</v>
      </c>
      <c r="C27" s="184" t="s">
        <v>564</v>
      </c>
      <c r="D27" s="177" t="s">
        <v>547</v>
      </c>
      <c r="E27" s="178">
        <v>1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21</v>
      </c>
      <c r="M27" s="180">
        <f>G27*(1+L27/100)</f>
        <v>0</v>
      </c>
      <c r="N27" s="178">
        <v>0</v>
      </c>
      <c r="O27" s="178">
        <f>ROUND(E27*N27,2)</f>
        <v>0</v>
      </c>
      <c r="P27" s="178">
        <v>0</v>
      </c>
      <c r="Q27" s="178">
        <f>ROUND(E27*P27,2)</f>
        <v>0</v>
      </c>
      <c r="R27" s="180"/>
      <c r="S27" s="180" t="s">
        <v>143</v>
      </c>
      <c r="T27" s="181" t="s">
        <v>419</v>
      </c>
      <c r="U27" s="157">
        <v>0</v>
      </c>
      <c r="V27" s="157">
        <f>ROUND(E27*U27,2)</f>
        <v>0</v>
      </c>
      <c r="W27" s="157"/>
      <c r="X27" s="157" t="s">
        <v>548</v>
      </c>
      <c r="Y27" s="157" t="s">
        <v>145</v>
      </c>
      <c r="Z27" s="147"/>
      <c r="AA27" s="147"/>
      <c r="AB27" s="147"/>
      <c r="AC27" s="147"/>
      <c r="AD27" s="147"/>
      <c r="AE27" s="147"/>
      <c r="AF27" s="147"/>
      <c r="AG27" s="147" t="s">
        <v>549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322" t="s">
        <v>565</v>
      </c>
      <c r="D28" s="323"/>
      <c r="E28" s="323"/>
      <c r="F28" s="323"/>
      <c r="G28" s="323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320"/>
      <c r="D29" s="321"/>
      <c r="E29" s="321"/>
      <c r="F29" s="321"/>
      <c r="G29" s="321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153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6</v>
      </c>
      <c r="B30" s="176" t="s">
        <v>566</v>
      </c>
      <c r="C30" s="184" t="s">
        <v>567</v>
      </c>
      <c r="D30" s="177" t="s">
        <v>547</v>
      </c>
      <c r="E30" s="178">
        <v>1</v>
      </c>
      <c r="F30" s="179"/>
      <c r="G30" s="180">
        <f>ROUND(E30*F30,2)</f>
        <v>0</v>
      </c>
      <c r="H30" s="179"/>
      <c r="I30" s="180">
        <f>ROUND(E30*H30,2)</f>
        <v>0</v>
      </c>
      <c r="J30" s="179"/>
      <c r="K30" s="180">
        <f>ROUND(E30*J30,2)</f>
        <v>0</v>
      </c>
      <c r="L30" s="180">
        <v>21</v>
      </c>
      <c r="M30" s="180">
        <f>G30*(1+L30/100)</f>
        <v>0</v>
      </c>
      <c r="N30" s="178">
        <v>0</v>
      </c>
      <c r="O30" s="178">
        <f>ROUND(E30*N30,2)</f>
        <v>0</v>
      </c>
      <c r="P30" s="178">
        <v>0</v>
      </c>
      <c r="Q30" s="178">
        <f>ROUND(E30*P30,2)</f>
        <v>0</v>
      </c>
      <c r="R30" s="180"/>
      <c r="S30" s="180" t="s">
        <v>143</v>
      </c>
      <c r="T30" s="181" t="s">
        <v>419</v>
      </c>
      <c r="U30" s="157">
        <v>0</v>
      </c>
      <c r="V30" s="157">
        <f>ROUND(E30*U30,2)</f>
        <v>0</v>
      </c>
      <c r="W30" s="157"/>
      <c r="X30" s="157" t="s">
        <v>548</v>
      </c>
      <c r="Y30" s="157" t="s">
        <v>145</v>
      </c>
      <c r="Z30" s="147"/>
      <c r="AA30" s="147"/>
      <c r="AB30" s="147"/>
      <c r="AC30" s="147"/>
      <c r="AD30" s="147"/>
      <c r="AE30" s="147"/>
      <c r="AF30" s="147"/>
      <c r="AG30" s="147" t="s">
        <v>549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2" x14ac:dyDescent="0.2">
      <c r="A31" s="154"/>
      <c r="B31" s="155"/>
      <c r="C31" s="322" t="s">
        <v>568</v>
      </c>
      <c r="D31" s="323"/>
      <c r="E31" s="323"/>
      <c r="F31" s="323"/>
      <c r="G31" s="323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172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82" t="str">
        <f>C31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320"/>
      <c r="D32" s="321"/>
      <c r="E32" s="321"/>
      <c r="F32" s="321"/>
      <c r="G32" s="321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153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5">
        <v>7</v>
      </c>
      <c r="B33" s="176" t="s">
        <v>569</v>
      </c>
      <c r="C33" s="184" t="s">
        <v>570</v>
      </c>
      <c r="D33" s="177" t="s">
        <v>547</v>
      </c>
      <c r="E33" s="178">
        <v>1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78">
        <v>0</v>
      </c>
      <c r="O33" s="178">
        <f>ROUND(E33*N33,2)</f>
        <v>0</v>
      </c>
      <c r="P33" s="178">
        <v>0</v>
      </c>
      <c r="Q33" s="178">
        <f>ROUND(E33*P33,2)</f>
        <v>0</v>
      </c>
      <c r="R33" s="180"/>
      <c r="S33" s="180" t="s">
        <v>143</v>
      </c>
      <c r="T33" s="181" t="s">
        <v>419</v>
      </c>
      <c r="U33" s="157">
        <v>0</v>
      </c>
      <c r="V33" s="157">
        <f>ROUND(E33*U33,2)</f>
        <v>0</v>
      </c>
      <c r="W33" s="157"/>
      <c r="X33" s="157" t="s">
        <v>548</v>
      </c>
      <c r="Y33" s="157" t="s">
        <v>145</v>
      </c>
      <c r="Z33" s="147"/>
      <c r="AA33" s="147"/>
      <c r="AB33" s="147"/>
      <c r="AC33" s="147"/>
      <c r="AD33" s="147"/>
      <c r="AE33" s="147"/>
      <c r="AF33" s="147"/>
      <c r="AG33" s="147" t="s">
        <v>549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33.75" outlineLevel="2" x14ac:dyDescent="0.2">
      <c r="A34" s="154"/>
      <c r="B34" s="155"/>
      <c r="C34" s="322" t="s">
        <v>571</v>
      </c>
      <c r="D34" s="323"/>
      <c r="E34" s="323"/>
      <c r="F34" s="323"/>
      <c r="G34" s="323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82" t="str">
        <f>C34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320"/>
      <c r="D35" s="321"/>
      <c r="E35" s="321"/>
      <c r="F35" s="321"/>
      <c r="G35" s="321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153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5">
        <v>8</v>
      </c>
      <c r="B36" s="176" t="s">
        <v>572</v>
      </c>
      <c r="C36" s="184" t="s">
        <v>573</v>
      </c>
      <c r="D36" s="177" t="s">
        <v>547</v>
      </c>
      <c r="E36" s="178">
        <v>1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78">
        <v>0</v>
      </c>
      <c r="O36" s="178">
        <f>ROUND(E36*N36,2)</f>
        <v>0</v>
      </c>
      <c r="P36" s="178">
        <v>0</v>
      </c>
      <c r="Q36" s="178">
        <f>ROUND(E36*P36,2)</f>
        <v>0</v>
      </c>
      <c r="R36" s="180"/>
      <c r="S36" s="180" t="s">
        <v>143</v>
      </c>
      <c r="T36" s="181" t="s">
        <v>419</v>
      </c>
      <c r="U36" s="157">
        <v>0</v>
      </c>
      <c r="V36" s="157">
        <f>ROUND(E36*U36,2)</f>
        <v>0</v>
      </c>
      <c r="W36" s="157"/>
      <c r="X36" s="157" t="s">
        <v>548</v>
      </c>
      <c r="Y36" s="157" t="s">
        <v>145</v>
      </c>
      <c r="Z36" s="147"/>
      <c r="AA36" s="147"/>
      <c r="AB36" s="147"/>
      <c r="AC36" s="147"/>
      <c r="AD36" s="147"/>
      <c r="AE36" s="147"/>
      <c r="AF36" s="147"/>
      <c r="AG36" s="147" t="s">
        <v>549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322" t="s">
        <v>574</v>
      </c>
      <c r="D37" s="323"/>
      <c r="E37" s="323"/>
      <c r="F37" s="323"/>
      <c r="G37" s="323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172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82" t="str">
        <f>C37</f>
        <v>Náklady zhotovitele, které vzniknou v souvislosti s povinnostmi zhotovitele při předání a převzetí díla.</v>
      </c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320"/>
      <c r="D38" s="321"/>
      <c r="E38" s="321"/>
      <c r="F38" s="321"/>
      <c r="G38" s="321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153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5">
        <v>9</v>
      </c>
      <c r="B39" s="176" t="s">
        <v>575</v>
      </c>
      <c r="C39" s="184" t="s">
        <v>576</v>
      </c>
      <c r="D39" s="177" t="s">
        <v>547</v>
      </c>
      <c r="E39" s="178">
        <v>1</v>
      </c>
      <c r="F39" s="179"/>
      <c r="G39" s="180">
        <f>ROUND(E39*F39,2)</f>
        <v>0</v>
      </c>
      <c r="H39" s="179"/>
      <c r="I39" s="180">
        <f>ROUND(E39*H39,2)</f>
        <v>0</v>
      </c>
      <c r="J39" s="179"/>
      <c r="K39" s="180">
        <f>ROUND(E39*J39,2)</f>
        <v>0</v>
      </c>
      <c r="L39" s="180">
        <v>21</v>
      </c>
      <c r="M39" s="180">
        <f>G39*(1+L39/100)</f>
        <v>0</v>
      </c>
      <c r="N39" s="178">
        <v>0</v>
      </c>
      <c r="O39" s="178">
        <f>ROUND(E39*N39,2)</f>
        <v>0</v>
      </c>
      <c r="P39" s="178">
        <v>0</v>
      </c>
      <c r="Q39" s="178">
        <f>ROUND(E39*P39,2)</f>
        <v>0</v>
      </c>
      <c r="R39" s="180"/>
      <c r="S39" s="180" t="s">
        <v>143</v>
      </c>
      <c r="T39" s="181" t="s">
        <v>419</v>
      </c>
      <c r="U39" s="157">
        <v>0</v>
      </c>
      <c r="V39" s="157">
        <f>ROUND(E39*U39,2)</f>
        <v>0</v>
      </c>
      <c r="W39" s="157"/>
      <c r="X39" s="157" t="s">
        <v>548</v>
      </c>
      <c r="Y39" s="157" t="s">
        <v>145</v>
      </c>
      <c r="Z39" s="147"/>
      <c r="AA39" s="147"/>
      <c r="AB39" s="147"/>
      <c r="AC39" s="147"/>
      <c r="AD39" s="147"/>
      <c r="AE39" s="147"/>
      <c r="AF39" s="147"/>
      <c r="AG39" s="147" t="s">
        <v>549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322" t="s">
        <v>577</v>
      </c>
      <c r="D40" s="323"/>
      <c r="E40" s="323"/>
      <c r="F40" s="323"/>
      <c r="G40" s="323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172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82" t="str">
        <f>C40</f>
        <v>Náklady na vyhotovení dokumentace skutečného provedení stavby a její předání objednateli v požadované formě a požadovaném počtu.</v>
      </c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320"/>
      <c r="D41" s="321"/>
      <c r="E41" s="321"/>
      <c r="F41" s="321"/>
      <c r="G41" s="321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153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">
      <c r="A42" s="3"/>
      <c r="B42" s="4"/>
      <c r="C42" s="190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v>15</v>
      </c>
      <c r="AF42">
        <v>21</v>
      </c>
      <c r="AG42" t="s">
        <v>123</v>
      </c>
    </row>
    <row r="43" spans="1:60" x14ac:dyDescent="0.2">
      <c r="A43" s="150"/>
      <c r="B43" s="151" t="s">
        <v>29</v>
      </c>
      <c r="C43" s="188"/>
      <c r="D43" s="152"/>
      <c r="E43" s="153"/>
      <c r="F43" s="153"/>
      <c r="G43" s="174">
        <f>G8+G26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f>SUMIF(L7:L41,AE42,G7:G41)</f>
        <v>0</v>
      </c>
      <c r="AF43">
        <f>SUMIF(L7:L41,AF42,G7:G41)</f>
        <v>0</v>
      </c>
      <c r="AG43" t="s">
        <v>291</v>
      </c>
    </row>
    <row r="44" spans="1:60" x14ac:dyDescent="0.2">
      <c r="A44" s="317" t="s">
        <v>292</v>
      </c>
      <c r="B44" s="317"/>
      <c r="C44" s="190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3"/>
      <c r="B45" s="4" t="s">
        <v>293</v>
      </c>
      <c r="C45" s="190" t="s">
        <v>98</v>
      </c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G45" t="s">
        <v>294</v>
      </c>
    </row>
    <row r="46" spans="1:60" x14ac:dyDescent="0.2">
      <c r="A46" s="3"/>
      <c r="B46" s="4" t="s">
        <v>295</v>
      </c>
      <c r="C46" s="190" t="s">
        <v>176</v>
      </c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G46" t="s">
        <v>296</v>
      </c>
    </row>
    <row r="47" spans="1:60" x14ac:dyDescent="0.2">
      <c r="A47" s="3"/>
      <c r="B47" s="4"/>
      <c r="C47" s="190" t="s">
        <v>297</v>
      </c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G47" t="s">
        <v>298</v>
      </c>
    </row>
    <row r="48" spans="1:60" x14ac:dyDescent="0.2">
      <c r="A48" s="3"/>
      <c r="B48" s="4"/>
      <c r="C48" s="190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3:33" x14ac:dyDescent="0.2">
      <c r="C49" s="191"/>
      <c r="D49" s="10"/>
      <c r="AG49" t="s">
        <v>299</v>
      </c>
    </row>
    <row r="50" spans="3:33" x14ac:dyDescent="0.2">
      <c r="D50" s="10"/>
    </row>
    <row r="51" spans="3:33" x14ac:dyDescent="0.2">
      <c r="D51" s="10"/>
    </row>
    <row r="52" spans="3:33" x14ac:dyDescent="0.2">
      <c r="D52" s="10"/>
    </row>
    <row r="53" spans="3:33" x14ac:dyDescent="0.2">
      <c r="D53" s="10"/>
    </row>
    <row r="54" spans="3:33" x14ac:dyDescent="0.2">
      <c r="D54" s="10"/>
    </row>
    <row r="55" spans="3:33" x14ac:dyDescent="0.2">
      <c r="D55" s="10"/>
    </row>
    <row r="56" spans="3:33" x14ac:dyDescent="0.2">
      <c r="D56" s="10"/>
    </row>
    <row r="57" spans="3:33" x14ac:dyDescent="0.2">
      <c r="D57" s="10"/>
    </row>
    <row r="58" spans="3:33" x14ac:dyDescent="0.2">
      <c r="D58" s="10"/>
    </row>
    <row r="59" spans="3:33" x14ac:dyDescent="0.2">
      <c r="D59" s="10"/>
    </row>
    <row r="60" spans="3:33" x14ac:dyDescent="0.2">
      <c r="D60" s="10"/>
    </row>
    <row r="61" spans="3:33" x14ac:dyDescent="0.2">
      <c r="D61" s="10"/>
    </row>
    <row r="62" spans="3:33" x14ac:dyDescent="0.2">
      <c r="D62" s="10"/>
    </row>
    <row r="63" spans="3:33" x14ac:dyDescent="0.2">
      <c r="D63" s="10"/>
    </row>
    <row r="64" spans="3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bm95Pn+LrJ/oq5bB6a3VdCJpwg0hcts+YuIVxKkSPfB2QppJd7TjeP2IcyPxXGk4vjZokps6eeDVO36hJrDww==" saltValue="LMPtm379U7caAblKkAZYGg==" spinCount="100000" sheet="1" formatRows="0"/>
  <mergeCells count="28">
    <mergeCell ref="C38:G38"/>
    <mergeCell ref="C40:G40"/>
    <mergeCell ref="C31:G31"/>
    <mergeCell ref="C32:G32"/>
    <mergeCell ref="C34:G34"/>
    <mergeCell ref="C35:G35"/>
    <mergeCell ref="C37:G37"/>
    <mergeCell ref="A1:G1"/>
    <mergeCell ref="C2:G2"/>
    <mergeCell ref="C3:G3"/>
    <mergeCell ref="C4:G4"/>
    <mergeCell ref="C16:G16"/>
    <mergeCell ref="A44:B44"/>
    <mergeCell ref="C10:G10"/>
    <mergeCell ref="C11:G11"/>
    <mergeCell ref="C12:G12"/>
    <mergeCell ref="C13:G13"/>
    <mergeCell ref="C15:G15"/>
    <mergeCell ref="C22:G22"/>
    <mergeCell ref="C17:G17"/>
    <mergeCell ref="C18:G18"/>
    <mergeCell ref="C19:G19"/>
    <mergeCell ref="C21:G21"/>
    <mergeCell ref="C41:G41"/>
    <mergeCell ref="C23:G23"/>
    <mergeCell ref="C25:G25"/>
    <mergeCell ref="C28:G28"/>
    <mergeCell ref="C29:G29"/>
  </mergeCells>
  <pageMargins left="0.39370078740157483" right="0.11811023622047244" top="0.78740157480314965" bottom="0.78740157480314965" header="0.31496062992125984" footer="0.31496062992125984"/>
  <pageSetup paperSize="9" scale="75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C4"/>
  <sheetViews>
    <sheetView view="pageBreakPreview" zoomScaleNormal="100" zoomScaleSheetLayoutView="100" workbookViewId="0">
      <selection activeCell="G17" sqref="G17"/>
    </sheetView>
  </sheetViews>
  <sheetFormatPr defaultRowHeight="12.75" x14ac:dyDescent="0.2"/>
  <cols>
    <col min="1" max="3" width="7.28515625" customWidth="1"/>
    <col min="4" max="4" width="18.85546875" customWidth="1"/>
    <col min="5" max="5" width="35.7109375" customWidth="1"/>
    <col min="7" max="7" width="11" customWidth="1"/>
  </cols>
  <sheetData>
    <row r="2" spans="2:3" ht="27" customHeight="1" x14ac:dyDescent="0.35">
      <c r="B2" s="192" t="s">
        <v>580</v>
      </c>
    </row>
    <row r="4" spans="2:3" ht="15" x14ac:dyDescent="0.2">
      <c r="C4" s="193" t="s">
        <v>581</v>
      </c>
    </row>
  </sheetData>
  <pageMargins left="0.7" right="0.7" top="0.78740157499999996" bottom="0.78740157499999996" header="0.3" footer="0.3"/>
  <pageSetup paperSize="9" scale="92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C4"/>
  <sheetViews>
    <sheetView view="pageBreakPreview" zoomScaleNormal="100" zoomScaleSheetLayoutView="100" workbookViewId="0">
      <selection activeCell="C33" sqref="C33"/>
    </sheetView>
  </sheetViews>
  <sheetFormatPr defaultRowHeight="12.75" x14ac:dyDescent="0.2"/>
  <cols>
    <col min="1" max="3" width="7.28515625" customWidth="1"/>
    <col min="4" max="4" width="18.85546875" customWidth="1"/>
    <col min="5" max="5" width="35.7109375" customWidth="1"/>
    <col min="7" max="7" width="11" customWidth="1"/>
  </cols>
  <sheetData>
    <row r="2" spans="2:3" ht="27" customHeight="1" x14ac:dyDescent="0.35">
      <c r="B2" s="194" t="str">
        <f>'Dělící list'!C4</f>
        <v>E.4 Sadové úpravy</v>
      </c>
    </row>
    <row r="4" spans="2:3" ht="15" x14ac:dyDescent="0.2">
      <c r="C4" s="193"/>
    </row>
  </sheetData>
  <pageMargins left="0.7" right="0.7" top="0.78740157499999996" bottom="0.78740157499999996" header="0.3" footer="0.3"/>
  <pageSetup paperSize="9" scale="92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workbookViewId="0">
      <selection activeCell="E64" sqref="E64"/>
    </sheetView>
  </sheetViews>
  <sheetFormatPr defaultRowHeight="15" x14ac:dyDescent="0.25"/>
  <cols>
    <col min="1" max="1" width="12.28515625" style="199" customWidth="1"/>
    <col min="2" max="2" width="89.85546875" style="195" customWidth="1"/>
    <col min="3" max="3" width="11.85546875" style="199" customWidth="1"/>
    <col min="4" max="4" width="9.85546875" style="200" customWidth="1"/>
    <col min="5" max="5" width="10.7109375" style="197" customWidth="1"/>
    <col min="6" max="6" width="14.5703125" style="195" customWidth="1"/>
    <col min="7" max="256" width="9.140625" style="195"/>
    <col min="257" max="257" width="12.28515625" style="195" customWidth="1"/>
    <col min="258" max="258" width="92.7109375" style="195" customWidth="1"/>
    <col min="259" max="260" width="7.42578125" style="195" customWidth="1"/>
    <col min="261" max="261" width="10.42578125" style="195" customWidth="1"/>
    <col min="262" max="262" width="15.140625" style="195" customWidth="1"/>
    <col min="263" max="512" width="9.140625" style="195"/>
    <col min="513" max="513" width="12.28515625" style="195" customWidth="1"/>
    <col min="514" max="514" width="92.7109375" style="195" customWidth="1"/>
    <col min="515" max="516" width="7.42578125" style="195" customWidth="1"/>
    <col min="517" max="517" width="10.42578125" style="195" customWidth="1"/>
    <col min="518" max="518" width="15.140625" style="195" customWidth="1"/>
    <col min="519" max="768" width="9.140625" style="195"/>
    <col min="769" max="769" width="12.28515625" style="195" customWidth="1"/>
    <col min="770" max="770" width="92.7109375" style="195" customWidth="1"/>
    <col min="771" max="772" width="7.42578125" style="195" customWidth="1"/>
    <col min="773" max="773" width="10.42578125" style="195" customWidth="1"/>
    <col min="774" max="774" width="15.140625" style="195" customWidth="1"/>
    <col min="775" max="1024" width="9.140625" style="195"/>
    <col min="1025" max="1025" width="12.28515625" style="195" customWidth="1"/>
    <col min="1026" max="1026" width="92.7109375" style="195" customWidth="1"/>
    <col min="1027" max="1028" width="7.42578125" style="195" customWidth="1"/>
    <col min="1029" max="1029" width="10.42578125" style="195" customWidth="1"/>
    <col min="1030" max="1030" width="15.140625" style="195" customWidth="1"/>
    <col min="1031" max="1280" width="9.140625" style="195"/>
    <col min="1281" max="1281" width="12.28515625" style="195" customWidth="1"/>
    <col min="1282" max="1282" width="92.7109375" style="195" customWidth="1"/>
    <col min="1283" max="1284" width="7.42578125" style="195" customWidth="1"/>
    <col min="1285" max="1285" width="10.42578125" style="195" customWidth="1"/>
    <col min="1286" max="1286" width="15.140625" style="195" customWidth="1"/>
    <col min="1287" max="1536" width="9.140625" style="195"/>
    <col min="1537" max="1537" width="12.28515625" style="195" customWidth="1"/>
    <col min="1538" max="1538" width="92.7109375" style="195" customWidth="1"/>
    <col min="1539" max="1540" width="7.42578125" style="195" customWidth="1"/>
    <col min="1541" max="1541" width="10.42578125" style="195" customWidth="1"/>
    <col min="1542" max="1542" width="15.140625" style="195" customWidth="1"/>
    <col min="1543" max="1792" width="9.140625" style="195"/>
    <col min="1793" max="1793" width="12.28515625" style="195" customWidth="1"/>
    <col min="1794" max="1794" width="92.7109375" style="195" customWidth="1"/>
    <col min="1795" max="1796" width="7.42578125" style="195" customWidth="1"/>
    <col min="1797" max="1797" width="10.42578125" style="195" customWidth="1"/>
    <col min="1798" max="1798" width="15.140625" style="195" customWidth="1"/>
    <col min="1799" max="2048" width="9.140625" style="195"/>
    <col min="2049" max="2049" width="12.28515625" style="195" customWidth="1"/>
    <col min="2050" max="2050" width="92.7109375" style="195" customWidth="1"/>
    <col min="2051" max="2052" width="7.42578125" style="195" customWidth="1"/>
    <col min="2053" max="2053" width="10.42578125" style="195" customWidth="1"/>
    <col min="2054" max="2054" width="15.140625" style="195" customWidth="1"/>
    <col min="2055" max="2304" width="9.140625" style="195"/>
    <col min="2305" max="2305" width="12.28515625" style="195" customWidth="1"/>
    <col min="2306" max="2306" width="92.7109375" style="195" customWidth="1"/>
    <col min="2307" max="2308" width="7.42578125" style="195" customWidth="1"/>
    <col min="2309" max="2309" width="10.42578125" style="195" customWidth="1"/>
    <col min="2310" max="2310" width="15.140625" style="195" customWidth="1"/>
    <col min="2311" max="2560" width="9.140625" style="195"/>
    <col min="2561" max="2561" width="12.28515625" style="195" customWidth="1"/>
    <col min="2562" max="2562" width="92.7109375" style="195" customWidth="1"/>
    <col min="2563" max="2564" width="7.42578125" style="195" customWidth="1"/>
    <col min="2565" max="2565" width="10.42578125" style="195" customWidth="1"/>
    <col min="2566" max="2566" width="15.140625" style="195" customWidth="1"/>
    <col min="2567" max="2816" width="9.140625" style="195"/>
    <col min="2817" max="2817" width="12.28515625" style="195" customWidth="1"/>
    <col min="2818" max="2818" width="92.7109375" style="195" customWidth="1"/>
    <col min="2819" max="2820" width="7.42578125" style="195" customWidth="1"/>
    <col min="2821" max="2821" width="10.42578125" style="195" customWidth="1"/>
    <col min="2822" max="2822" width="15.140625" style="195" customWidth="1"/>
    <col min="2823" max="3072" width="9.140625" style="195"/>
    <col min="3073" max="3073" width="12.28515625" style="195" customWidth="1"/>
    <col min="3074" max="3074" width="92.7109375" style="195" customWidth="1"/>
    <col min="3075" max="3076" width="7.42578125" style="195" customWidth="1"/>
    <col min="3077" max="3077" width="10.42578125" style="195" customWidth="1"/>
    <col min="3078" max="3078" width="15.140625" style="195" customWidth="1"/>
    <col min="3079" max="3328" width="9.140625" style="195"/>
    <col min="3329" max="3329" width="12.28515625" style="195" customWidth="1"/>
    <col min="3330" max="3330" width="92.7109375" style="195" customWidth="1"/>
    <col min="3331" max="3332" width="7.42578125" style="195" customWidth="1"/>
    <col min="3333" max="3333" width="10.42578125" style="195" customWidth="1"/>
    <col min="3334" max="3334" width="15.140625" style="195" customWidth="1"/>
    <col min="3335" max="3584" width="9.140625" style="195"/>
    <col min="3585" max="3585" width="12.28515625" style="195" customWidth="1"/>
    <col min="3586" max="3586" width="92.7109375" style="195" customWidth="1"/>
    <col min="3587" max="3588" width="7.42578125" style="195" customWidth="1"/>
    <col min="3589" max="3589" width="10.42578125" style="195" customWidth="1"/>
    <col min="3590" max="3590" width="15.140625" style="195" customWidth="1"/>
    <col min="3591" max="3840" width="9.140625" style="195"/>
    <col min="3841" max="3841" width="12.28515625" style="195" customWidth="1"/>
    <col min="3842" max="3842" width="92.7109375" style="195" customWidth="1"/>
    <col min="3843" max="3844" width="7.42578125" style="195" customWidth="1"/>
    <col min="3845" max="3845" width="10.42578125" style="195" customWidth="1"/>
    <col min="3846" max="3846" width="15.140625" style="195" customWidth="1"/>
    <col min="3847" max="4096" width="9.140625" style="195"/>
    <col min="4097" max="4097" width="12.28515625" style="195" customWidth="1"/>
    <col min="4098" max="4098" width="92.7109375" style="195" customWidth="1"/>
    <col min="4099" max="4100" width="7.42578125" style="195" customWidth="1"/>
    <col min="4101" max="4101" width="10.42578125" style="195" customWidth="1"/>
    <col min="4102" max="4102" width="15.140625" style="195" customWidth="1"/>
    <col min="4103" max="4352" width="9.140625" style="195"/>
    <col min="4353" max="4353" width="12.28515625" style="195" customWidth="1"/>
    <col min="4354" max="4354" width="92.7109375" style="195" customWidth="1"/>
    <col min="4355" max="4356" width="7.42578125" style="195" customWidth="1"/>
    <col min="4357" max="4357" width="10.42578125" style="195" customWidth="1"/>
    <col min="4358" max="4358" width="15.140625" style="195" customWidth="1"/>
    <col min="4359" max="4608" width="9.140625" style="195"/>
    <col min="4609" max="4609" width="12.28515625" style="195" customWidth="1"/>
    <col min="4610" max="4610" width="92.7109375" style="195" customWidth="1"/>
    <col min="4611" max="4612" width="7.42578125" style="195" customWidth="1"/>
    <col min="4613" max="4613" width="10.42578125" style="195" customWidth="1"/>
    <col min="4614" max="4614" width="15.140625" style="195" customWidth="1"/>
    <col min="4615" max="4864" width="9.140625" style="195"/>
    <col min="4865" max="4865" width="12.28515625" style="195" customWidth="1"/>
    <col min="4866" max="4866" width="92.7109375" style="195" customWidth="1"/>
    <col min="4867" max="4868" width="7.42578125" style="195" customWidth="1"/>
    <col min="4869" max="4869" width="10.42578125" style="195" customWidth="1"/>
    <col min="4870" max="4870" width="15.140625" style="195" customWidth="1"/>
    <col min="4871" max="5120" width="9.140625" style="195"/>
    <col min="5121" max="5121" width="12.28515625" style="195" customWidth="1"/>
    <col min="5122" max="5122" width="92.7109375" style="195" customWidth="1"/>
    <col min="5123" max="5124" width="7.42578125" style="195" customWidth="1"/>
    <col min="5125" max="5125" width="10.42578125" style="195" customWidth="1"/>
    <col min="5126" max="5126" width="15.140625" style="195" customWidth="1"/>
    <col min="5127" max="5376" width="9.140625" style="195"/>
    <col min="5377" max="5377" width="12.28515625" style="195" customWidth="1"/>
    <col min="5378" max="5378" width="92.7109375" style="195" customWidth="1"/>
    <col min="5379" max="5380" width="7.42578125" style="195" customWidth="1"/>
    <col min="5381" max="5381" width="10.42578125" style="195" customWidth="1"/>
    <col min="5382" max="5382" width="15.140625" style="195" customWidth="1"/>
    <col min="5383" max="5632" width="9.140625" style="195"/>
    <col min="5633" max="5633" width="12.28515625" style="195" customWidth="1"/>
    <col min="5634" max="5634" width="92.7109375" style="195" customWidth="1"/>
    <col min="5635" max="5636" width="7.42578125" style="195" customWidth="1"/>
    <col min="5637" max="5637" width="10.42578125" style="195" customWidth="1"/>
    <col min="5638" max="5638" width="15.140625" style="195" customWidth="1"/>
    <col min="5639" max="5888" width="9.140625" style="195"/>
    <col min="5889" max="5889" width="12.28515625" style="195" customWidth="1"/>
    <col min="5890" max="5890" width="92.7109375" style="195" customWidth="1"/>
    <col min="5891" max="5892" width="7.42578125" style="195" customWidth="1"/>
    <col min="5893" max="5893" width="10.42578125" style="195" customWidth="1"/>
    <col min="5894" max="5894" width="15.140625" style="195" customWidth="1"/>
    <col min="5895" max="6144" width="9.140625" style="195"/>
    <col min="6145" max="6145" width="12.28515625" style="195" customWidth="1"/>
    <col min="6146" max="6146" width="92.7109375" style="195" customWidth="1"/>
    <col min="6147" max="6148" width="7.42578125" style="195" customWidth="1"/>
    <col min="6149" max="6149" width="10.42578125" style="195" customWidth="1"/>
    <col min="6150" max="6150" width="15.140625" style="195" customWidth="1"/>
    <col min="6151" max="6400" width="9.140625" style="195"/>
    <col min="6401" max="6401" width="12.28515625" style="195" customWidth="1"/>
    <col min="6402" max="6402" width="92.7109375" style="195" customWidth="1"/>
    <col min="6403" max="6404" width="7.42578125" style="195" customWidth="1"/>
    <col min="6405" max="6405" width="10.42578125" style="195" customWidth="1"/>
    <col min="6406" max="6406" width="15.140625" style="195" customWidth="1"/>
    <col min="6407" max="6656" width="9.140625" style="195"/>
    <col min="6657" max="6657" width="12.28515625" style="195" customWidth="1"/>
    <col min="6658" max="6658" width="92.7109375" style="195" customWidth="1"/>
    <col min="6659" max="6660" width="7.42578125" style="195" customWidth="1"/>
    <col min="6661" max="6661" width="10.42578125" style="195" customWidth="1"/>
    <col min="6662" max="6662" width="15.140625" style="195" customWidth="1"/>
    <col min="6663" max="6912" width="9.140625" style="195"/>
    <col min="6913" max="6913" width="12.28515625" style="195" customWidth="1"/>
    <col min="6914" max="6914" width="92.7109375" style="195" customWidth="1"/>
    <col min="6915" max="6916" width="7.42578125" style="195" customWidth="1"/>
    <col min="6917" max="6917" width="10.42578125" style="195" customWidth="1"/>
    <col min="6918" max="6918" width="15.140625" style="195" customWidth="1"/>
    <col min="6919" max="7168" width="9.140625" style="195"/>
    <col min="7169" max="7169" width="12.28515625" style="195" customWidth="1"/>
    <col min="7170" max="7170" width="92.7109375" style="195" customWidth="1"/>
    <col min="7171" max="7172" width="7.42578125" style="195" customWidth="1"/>
    <col min="7173" max="7173" width="10.42578125" style="195" customWidth="1"/>
    <col min="7174" max="7174" width="15.140625" style="195" customWidth="1"/>
    <col min="7175" max="7424" width="9.140625" style="195"/>
    <col min="7425" max="7425" width="12.28515625" style="195" customWidth="1"/>
    <col min="7426" max="7426" width="92.7109375" style="195" customWidth="1"/>
    <col min="7427" max="7428" width="7.42578125" style="195" customWidth="1"/>
    <col min="7429" max="7429" width="10.42578125" style="195" customWidth="1"/>
    <col min="7430" max="7430" width="15.140625" style="195" customWidth="1"/>
    <col min="7431" max="7680" width="9.140625" style="195"/>
    <col min="7681" max="7681" width="12.28515625" style="195" customWidth="1"/>
    <col min="7682" max="7682" width="92.7109375" style="195" customWidth="1"/>
    <col min="7683" max="7684" width="7.42578125" style="195" customWidth="1"/>
    <col min="7685" max="7685" width="10.42578125" style="195" customWidth="1"/>
    <col min="7686" max="7686" width="15.140625" style="195" customWidth="1"/>
    <col min="7687" max="7936" width="9.140625" style="195"/>
    <col min="7937" max="7937" width="12.28515625" style="195" customWidth="1"/>
    <col min="7938" max="7938" width="92.7109375" style="195" customWidth="1"/>
    <col min="7939" max="7940" width="7.42578125" style="195" customWidth="1"/>
    <col min="7941" max="7941" width="10.42578125" style="195" customWidth="1"/>
    <col min="7942" max="7942" width="15.140625" style="195" customWidth="1"/>
    <col min="7943" max="8192" width="9.140625" style="195"/>
    <col min="8193" max="8193" width="12.28515625" style="195" customWidth="1"/>
    <col min="8194" max="8194" width="92.7109375" style="195" customWidth="1"/>
    <col min="8195" max="8196" width="7.42578125" style="195" customWidth="1"/>
    <col min="8197" max="8197" width="10.42578125" style="195" customWidth="1"/>
    <col min="8198" max="8198" width="15.140625" style="195" customWidth="1"/>
    <col min="8199" max="8448" width="9.140625" style="195"/>
    <col min="8449" max="8449" width="12.28515625" style="195" customWidth="1"/>
    <col min="8450" max="8450" width="92.7109375" style="195" customWidth="1"/>
    <col min="8451" max="8452" width="7.42578125" style="195" customWidth="1"/>
    <col min="8453" max="8453" width="10.42578125" style="195" customWidth="1"/>
    <col min="8454" max="8454" width="15.140625" style="195" customWidth="1"/>
    <col min="8455" max="8704" width="9.140625" style="195"/>
    <col min="8705" max="8705" width="12.28515625" style="195" customWidth="1"/>
    <col min="8706" max="8706" width="92.7109375" style="195" customWidth="1"/>
    <col min="8707" max="8708" width="7.42578125" style="195" customWidth="1"/>
    <col min="8709" max="8709" width="10.42578125" style="195" customWidth="1"/>
    <col min="8710" max="8710" width="15.140625" style="195" customWidth="1"/>
    <col min="8711" max="8960" width="9.140625" style="195"/>
    <col min="8961" max="8961" width="12.28515625" style="195" customWidth="1"/>
    <col min="8962" max="8962" width="92.7109375" style="195" customWidth="1"/>
    <col min="8963" max="8964" width="7.42578125" style="195" customWidth="1"/>
    <col min="8965" max="8965" width="10.42578125" style="195" customWidth="1"/>
    <col min="8966" max="8966" width="15.140625" style="195" customWidth="1"/>
    <col min="8967" max="9216" width="9.140625" style="195"/>
    <col min="9217" max="9217" width="12.28515625" style="195" customWidth="1"/>
    <col min="9218" max="9218" width="92.7109375" style="195" customWidth="1"/>
    <col min="9219" max="9220" width="7.42578125" style="195" customWidth="1"/>
    <col min="9221" max="9221" width="10.42578125" style="195" customWidth="1"/>
    <col min="9222" max="9222" width="15.140625" style="195" customWidth="1"/>
    <col min="9223" max="9472" width="9.140625" style="195"/>
    <col min="9473" max="9473" width="12.28515625" style="195" customWidth="1"/>
    <col min="9474" max="9474" width="92.7109375" style="195" customWidth="1"/>
    <col min="9475" max="9476" width="7.42578125" style="195" customWidth="1"/>
    <col min="9477" max="9477" width="10.42578125" style="195" customWidth="1"/>
    <col min="9478" max="9478" width="15.140625" style="195" customWidth="1"/>
    <col min="9479" max="9728" width="9.140625" style="195"/>
    <col min="9729" max="9729" width="12.28515625" style="195" customWidth="1"/>
    <col min="9730" max="9730" width="92.7109375" style="195" customWidth="1"/>
    <col min="9731" max="9732" width="7.42578125" style="195" customWidth="1"/>
    <col min="9733" max="9733" width="10.42578125" style="195" customWidth="1"/>
    <col min="9734" max="9734" width="15.140625" style="195" customWidth="1"/>
    <col min="9735" max="9984" width="9.140625" style="195"/>
    <col min="9985" max="9985" width="12.28515625" style="195" customWidth="1"/>
    <col min="9986" max="9986" width="92.7109375" style="195" customWidth="1"/>
    <col min="9987" max="9988" width="7.42578125" style="195" customWidth="1"/>
    <col min="9989" max="9989" width="10.42578125" style="195" customWidth="1"/>
    <col min="9990" max="9990" width="15.140625" style="195" customWidth="1"/>
    <col min="9991" max="10240" width="9.140625" style="195"/>
    <col min="10241" max="10241" width="12.28515625" style="195" customWidth="1"/>
    <col min="10242" max="10242" width="92.7109375" style="195" customWidth="1"/>
    <col min="10243" max="10244" width="7.42578125" style="195" customWidth="1"/>
    <col min="10245" max="10245" width="10.42578125" style="195" customWidth="1"/>
    <col min="10246" max="10246" width="15.140625" style="195" customWidth="1"/>
    <col min="10247" max="10496" width="9.140625" style="195"/>
    <col min="10497" max="10497" width="12.28515625" style="195" customWidth="1"/>
    <col min="10498" max="10498" width="92.7109375" style="195" customWidth="1"/>
    <col min="10499" max="10500" width="7.42578125" style="195" customWidth="1"/>
    <col min="10501" max="10501" width="10.42578125" style="195" customWidth="1"/>
    <col min="10502" max="10502" width="15.140625" style="195" customWidth="1"/>
    <col min="10503" max="10752" width="9.140625" style="195"/>
    <col min="10753" max="10753" width="12.28515625" style="195" customWidth="1"/>
    <col min="10754" max="10754" width="92.7109375" style="195" customWidth="1"/>
    <col min="10755" max="10756" width="7.42578125" style="195" customWidth="1"/>
    <col min="10757" max="10757" width="10.42578125" style="195" customWidth="1"/>
    <col min="10758" max="10758" width="15.140625" style="195" customWidth="1"/>
    <col min="10759" max="11008" width="9.140625" style="195"/>
    <col min="11009" max="11009" width="12.28515625" style="195" customWidth="1"/>
    <col min="11010" max="11010" width="92.7109375" style="195" customWidth="1"/>
    <col min="11011" max="11012" width="7.42578125" style="195" customWidth="1"/>
    <col min="11013" max="11013" width="10.42578125" style="195" customWidth="1"/>
    <col min="11014" max="11014" width="15.140625" style="195" customWidth="1"/>
    <col min="11015" max="11264" width="9.140625" style="195"/>
    <col min="11265" max="11265" width="12.28515625" style="195" customWidth="1"/>
    <col min="11266" max="11266" width="92.7109375" style="195" customWidth="1"/>
    <col min="11267" max="11268" width="7.42578125" style="195" customWidth="1"/>
    <col min="11269" max="11269" width="10.42578125" style="195" customWidth="1"/>
    <col min="11270" max="11270" width="15.140625" style="195" customWidth="1"/>
    <col min="11271" max="11520" width="9.140625" style="195"/>
    <col min="11521" max="11521" width="12.28515625" style="195" customWidth="1"/>
    <col min="11522" max="11522" width="92.7109375" style="195" customWidth="1"/>
    <col min="11523" max="11524" width="7.42578125" style="195" customWidth="1"/>
    <col min="11525" max="11525" width="10.42578125" style="195" customWidth="1"/>
    <col min="11526" max="11526" width="15.140625" style="195" customWidth="1"/>
    <col min="11527" max="11776" width="9.140625" style="195"/>
    <col min="11777" max="11777" width="12.28515625" style="195" customWidth="1"/>
    <col min="11778" max="11778" width="92.7109375" style="195" customWidth="1"/>
    <col min="11779" max="11780" width="7.42578125" style="195" customWidth="1"/>
    <col min="11781" max="11781" width="10.42578125" style="195" customWidth="1"/>
    <col min="11782" max="11782" width="15.140625" style="195" customWidth="1"/>
    <col min="11783" max="12032" width="9.140625" style="195"/>
    <col min="12033" max="12033" width="12.28515625" style="195" customWidth="1"/>
    <col min="12034" max="12034" width="92.7109375" style="195" customWidth="1"/>
    <col min="12035" max="12036" width="7.42578125" style="195" customWidth="1"/>
    <col min="12037" max="12037" width="10.42578125" style="195" customWidth="1"/>
    <col min="12038" max="12038" width="15.140625" style="195" customWidth="1"/>
    <col min="12039" max="12288" width="9.140625" style="195"/>
    <col min="12289" max="12289" width="12.28515625" style="195" customWidth="1"/>
    <col min="12290" max="12290" width="92.7109375" style="195" customWidth="1"/>
    <col min="12291" max="12292" width="7.42578125" style="195" customWidth="1"/>
    <col min="12293" max="12293" width="10.42578125" style="195" customWidth="1"/>
    <col min="12294" max="12294" width="15.140625" style="195" customWidth="1"/>
    <col min="12295" max="12544" width="9.140625" style="195"/>
    <col min="12545" max="12545" width="12.28515625" style="195" customWidth="1"/>
    <col min="12546" max="12546" width="92.7109375" style="195" customWidth="1"/>
    <col min="12547" max="12548" width="7.42578125" style="195" customWidth="1"/>
    <col min="12549" max="12549" width="10.42578125" style="195" customWidth="1"/>
    <col min="12550" max="12550" width="15.140625" style="195" customWidth="1"/>
    <col min="12551" max="12800" width="9.140625" style="195"/>
    <col min="12801" max="12801" width="12.28515625" style="195" customWidth="1"/>
    <col min="12802" max="12802" width="92.7109375" style="195" customWidth="1"/>
    <col min="12803" max="12804" width="7.42578125" style="195" customWidth="1"/>
    <col min="12805" max="12805" width="10.42578125" style="195" customWidth="1"/>
    <col min="12806" max="12806" width="15.140625" style="195" customWidth="1"/>
    <col min="12807" max="13056" width="9.140625" style="195"/>
    <col min="13057" max="13057" width="12.28515625" style="195" customWidth="1"/>
    <col min="13058" max="13058" width="92.7109375" style="195" customWidth="1"/>
    <col min="13059" max="13060" width="7.42578125" style="195" customWidth="1"/>
    <col min="13061" max="13061" width="10.42578125" style="195" customWidth="1"/>
    <col min="13062" max="13062" width="15.140625" style="195" customWidth="1"/>
    <col min="13063" max="13312" width="9.140625" style="195"/>
    <col min="13313" max="13313" width="12.28515625" style="195" customWidth="1"/>
    <col min="13314" max="13314" width="92.7109375" style="195" customWidth="1"/>
    <col min="13315" max="13316" width="7.42578125" style="195" customWidth="1"/>
    <col min="13317" max="13317" width="10.42578125" style="195" customWidth="1"/>
    <col min="13318" max="13318" width="15.140625" style="195" customWidth="1"/>
    <col min="13319" max="13568" width="9.140625" style="195"/>
    <col min="13569" max="13569" width="12.28515625" style="195" customWidth="1"/>
    <col min="13570" max="13570" width="92.7109375" style="195" customWidth="1"/>
    <col min="13571" max="13572" width="7.42578125" style="195" customWidth="1"/>
    <col min="13573" max="13573" width="10.42578125" style="195" customWidth="1"/>
    <col min="13574" max="13574" width="15.140625" style="195" customWidth="1"/>
    <col min="13575" max="13824" width="9.140625" style="195"/>
    <col min="13825" max="13825" width="12.28515625" style="195" customWidth="1"/>
    <col min="13826" max="13826" width="92.7109375" style="195" customWidth="1"/>
    <col min="13827" max="13828" width="7.42578125" style="195" customWidth="1"/>
    <col min="13829" max="13829" width="10.42578125" style="195" customWidth="1"/>
    <col min="13830" max="13830" width="15.140625" style="195" customWidth="1"/>
    <col min="13831" max="14080" width="9.140625" style="195"/>
    <col min="14081" max="14081" width="12.28515625" style="195" customWidth="1"/>
    <col min="14082" max="14082" width="92.7109375" style="195" customWidth="1"/>
    <col min="14083" max="14084" width="7.42578125" style="195" customWidth="1"/>
    <col min="14085" max="14085" width="10.42578125" style="195" customWidth="1"/>
    <col min="14086" max="14086" width="15.140625" style="195" customWidth="1"/>
    <col min="14087" max="14336" width="9.140625" style="195"/>
    <col min="14337" max="14337" width="12.28515625" style="195" customWidth="1"/>
    <col min="14338" max="14338" width="92.7109375" style="195" customWidth="1"/>
    <col min="14339" max="14340" width="7.42578125" style="195" customWidth="1"/>
    <col min="14341" max="14341" width="10.42578125" style="195" customWidth="1"/>
    <col min="14342" max="14342" width="15.140625" style="195" customWidth="1"/>
    <col min="14343" max="14592" width="9.140625" style="195"/>
    <col min="14593" max="14593" width="12.28515625" style="195" customWidth="1"/>
    <col min="14594" max="14594" width="92.7109375" style="195" customWidth="1"/>
    <col min="14595" max="14596" width="7.42578125" style="195" customWidth="1"/>
    <col min="14597" max="14597" width="10.42578125" style="195" customWidth="1"/>
    <col min="14598" max="14598" width="15.140625" style="195" customWidth="1"/>
    <col min="14599" max="14848" width="9.140625" style="195"/>
    <col min="14849" max="14849" width="12.28515625" style="195" customWidth="1"/>
    <col min="14850" max="14850" width="92.7109375" style="195" customWidth="1"/>
    <col min="14851" max="14852" width="7.42578125" style="195" customWidth="1"/>
    <col min="14853" max="14853" width="10.42578125" style="195" customWidth="1"/>
    <col min="14854" max="14854" width="15.140625" style="195" customWidth="1"/>
    <col min="14855" max="15104" width="9.140625" style="195"/>
    <col min="15105" max="15105" width="12.28515625" style="195" customWidth="1"/>
    <col min="15106" max="15106" width="92.7109375" style="195" customWidth="1"/>
    <col min="15107" max="15108" width="7.42578125" style="195" customWidth="1"/>
    <col min="15109" max="15109" width="10.42578125" style="195" customWidth="1"/>
    <col min="15110" max="15110" width="15.140625" style="195" customWidth="1"/>
    <col min="15111" max="15360" width="9.140625" style="195"/>
    <col min="15361" max="15361" width="12.28515625" style="195" customWidth="1"/>
    <col min="15362" max="15362" width="92.7109375" style="195" customWidth="1"/>
    <col min="15363" max="15364" width="7.42578125" style="195" customWidth="1"/>
    <col min="15365" max="15365" width="10.42578125" style="195" customWidth="1"/>
    <col min="15366" max="15366" width="15.140625" style="195" customWidth="1"/>
    <col min="15367" max="15616" width="9.140625" style="195"/>
    <col min="15617" max="15617" width="12.28515625" style="195" customWidth="1"/>
    <col min="15618" max="15618" width="92.7109375" style="195" customWidth="1"/>
    <col min="15619" max="15620" width="7.42578125" style="195" customWidth="1"/>
    <col min="15621" max="15621" width="10.42578125" style="195" customWidth="1"/>
    <col min="15622" max="15622" width="15.140625" style="195" customWidth="1"/>
    <col min="15623" max="15872" width="9.140625" style="195"/>
    <col min="15873" max="15873" width="12.28515625" style="195" customWidth="1"/>
    <col min="15874" max="15874" width="92.7109375" style="195" customWidth="1"/>
    <col min="15875" max="15876" width="7.42578125" style="195" customWidth="1"/>
    <col min="15877" max="15877" width="10.42578125" style="195" customWidth="1"/>
    <col min="15878" max="15878" width="15.140625" style="195" customWidth="1"/>
    <col min="15879" max="16128" width="9.140625" style="195"/>
    <col min="16129" max="16129" width="12.28515625" style="195" customWidth="1"/>
    <col min="16130" max="16130" width="92.7109375" style="195" customWidth="1"/>
    <col min="16131" max="16132" width="7.42578125" style="195" customWidth="1"/>
    <col min="16133" max="16133" width="10.42578125" style="195" customWidth="1"/>
    <col min="16134" max="16134" width="15.140625" style="195" customWidth="1"/>
    <col min="16135" max="16384" width="9.140625" style="195"/>
  </cols>
  <sheetData>
    <row r="1" spans="1:6" ht="15.75" customHeight="1" x14ac:dyDescent="0.25">
      <c r="A1" s="198" t="s">
        <v>596</v>
      </c>
    </row>
    <row r="2" spans="1:6" ht="15.75" customHeight="1" x14ac:dyDescent="0.25">
      <c r="A2" s="198" t="s">
        <v>597</v>
      </c>
    </row>
    <row r="3" spans="1:6" ht="33.75" customHeight="1" x14ac:dyDescent="0.25"/>
    <row r="4" spans="1:6" ht="17.25" customHeight="1" x14ac:dyDescent="0.25">
      <c r="A4" s="201"/>
      <c r="B4" s="202" t="s">
        <v>598</v>
      </c>
      <c r="C4" s="201"/>
      <c r="D4" s="201"/>
      <c r="E4" s="203"/>
      <c r="F4" s="204"/>
    </row>
    <row r="5" spans="1:6" s="206" customFormat="1" ht="17.25" customHeight="1" x14ac:dyDescent="0.25">
      <c r="A5" s="205" t="s">
        <v>599</v>
      </c>
      <c r="B5" s="206" t="s">
        <v>600</v>
      </c>
      <c r="C5" s="205" t="s">
        <v>601</v>
      </c>
      <c r="D5" s="207" t="s">
        <v>602</v>
      </c>
      <c r="E5" s="208" t="s">
        <v>603</v>
      </c>
      <c r="F5" s="209" t="s">
        <v>604</v>
      </c>
    </row>
    <row r="6" spans="1:6" ht="17.25" customHeight="1" x14ac:dyDescent="0.25">
      <c r="A6" s="210" t="s">
        <v>605</v>
      </c>
      <c r="B6" s="211" t="s">
        <v>606</v>
      </c>
      <c r="C6" s="210" t="s">
        <v>607</v>
      </c>
      <c r="D6" s="210">
        <v>193</v>
      </c>
      <c r="E6" s="212">
        <v>0</v>
      </c>
      <c r="F6" s="212">
        <f t="shared" ref="F6:F10" si="0">D6*E6</f>
        <v>0</v>
      </c>
    </row>
    <row r="7" spans="1:6" ht="17.25" customHeight="1" x14ac:dyDescent="0.25">
      <c r="A7" s="210" t="s">
        <v>608</v>
      </c>
      <c r="B7" s="213" t="s">
        <v>609</v>
      </c>
      <c r="C7" s="214" t="s">
        <v>610</v>
      </c>
      <c r="D7" s="214">
        <v>13</v>
      </c>
      <c r="E7" s="212">
        <v>0</v>
      </c>
      <c r="F7" s="212">
        <f t="shared" si="0"/>
        <v>0</v>
      </c>
    </row>
    <row r="8" spans="1:6" ht="17.25" customHeight="1" x14ac:dyDescent="0.25">
      <c r="A8" s="210" t="s">
        <v>611</v>
      </c>
      <c r="B8" s="213" t="s">
        <v>612</v>
      </c>
      <c r="C8" s="214" t="s">
        <v>610</v>
      </c>
      <c r="D8" s="214">
        <v>13</v>
      </c>
      <c r="E8" s="212">
        <v>0</v>
      </c>
      <c r="F8" s="212">
        <f t="shared" si="0"/>
        <v>0</v>
      </c>
    </row>
    <row r="9" spans="1:6" ht="17.25" customHeight="1" x14ac:dyDescent="0.25">
      <c r="A9" s="210" t="s">
        <v>613</v>
      </c>
      <c r="B9" s="211" t="s">
        <v>614</v>
      </c>
      <c r="C9" s="210" t="s">
        <v>220</v>
      </c>
      <c r="D9" s="215">
        <v>7</v>
      </c>
      <c r="E9" s="212">
        <v>0</v>
      </c>
      <c r="F9" s="212">
        <f t="shared" si="0"/>
        <v>0</v>
      </c>
    </row>
    <row r="10" spans="1:6" ht="17.25" customHeight="1" x14ac:dyDescent="0.25">
      <c r="A10" s="214" t="s">
        <v>615</v>
      </c>
      <c r="B10" s="211" t="s">
        <v>616</v>
      </c>
      <c r="C10" s="210" t="s">
        <v>220</v>
      </c>
      <c r="D10" s="210">
        <v>7.2</v>
      </c>
      <c r="E10" s="212">
        <v>0</v>
      </c>
      <c r="F10" s="212">
        <f t="shared" si="0"/>
        <v>0</v>
      </c>
    </row>
    <row r="11" spans="1:6" ht="17.25" customHeight="1" thickBot="1" x14ac:dyDescent="0.3">
      <c r="A11" s="195"/>
      <c r="B11" s="216" t="s">
        <v>617</v>
      </c>
      <c r="C11" s="195"/>
      <c r="D11" s="195"/>
      <c r="E11" s="195"/>
      <c r="F11" s="217">
        <f>SUM(F6:F10)</f>
        <v>0</v>
      </c>
    </row>
    <row r="12" spans="1:6" ht="18" customHeight="1" x14ac:dyDescent="0.3">
      <c r="B12" s="218"/>
    </row>
    <row r="13" spans="1:6" ht="18" customHeight="1" x14ac:dyDescent="0.25">
      <c r="A13" s="201"/>
      <c r="B13" s="202" t="s">
        <v>618</v>
      </c>
      <c r="C13" s="201"/>
      <c r="D13" s="219"/>
      <c r="E13" s="203"/>
      <c r="F13" s="204"/>
    </row>
    <row r="14" spans="1:6" s="206" customFormat="1" ht="18" customHeight="1" x14ac:dyDescent="0.25">
      <c r="A14" s="205" t="s">
        <v>599</v>
      </c>
      <c r="B14" s="206" t="s">
        <v>600</v>
      </c>
      <c r="C14" s="205" t="s">
        <v>601</v>
      </c>
      <c r="D14" s="207" t="s">
        <v>602</v>
      </c>
      <c r="E14" s="208" t="s">
        <v>603</v>
      </c>
      <c r="F14" s="209" t="s">
        <v>604</v>
      </c>
    </row>
    <row r="15" spans="1:6" ht="27.75" customHeight="1" x14ac:dyDescent="0.25">
      <c r="A15" s="210" t="s">
        <v>619</v>
      </c>
      <c r="B15" s="220" t="s">
        <v>620</v>
      </c>
      <c r="C15" s="210" t="s">
        <v>621</v>
      </c>
      <c r="D15" s="221">
        <v>950</v>
      </c>
      <c r="E15" s="212">
        <v>0</v>
      </c>
      <c r="F15" s="212">
        <f t="shared" ref="F15:F24" si="1">D15*E15</f>
        <v>0</v>
      </c>
    </row>
    <row r="16" spans="1:6" ht="17.25" customHeight="1" x14ac:dyDescent="0.25">
      <c r="A16" s="222" t="s">
        <v>622</v>
      </c>
      <c r="B16" s="223" t="s">
        <v>623</v>
      </c>
      <c r="C16" s="222" t="s">
        <v>624</v>
      </c>
      <c r="D16" s="224">
        <v>0.5</v>
      </c>
      <c r="E16" s="225">
        <v>0</v>
      </c>
      <c r="F16" s="225">
        <f t="shared" si="1"/>
        <v>0</v>
      </c>
    </row>
    <row r="17" spans="1:6" ht="17.25" customHeight="1" x14ac:dyDescent="0.25">
      <c r="A17" s="210" t="s">
        <v>625</v>
      </c>
      <c r="B17" s="211" t="s">
        <v>626</v>
      </c>
      <c r="C17" s="210" t="s">
        <v>621</v>
      </c>
      <c r="D17" s="221">
        <v>950</v>
      </c>
      <c r="E17" s="212">
        <v>0</v>
      </c>
      <c r="F17" s="212">
        <f t="shared" si="1"/>
        <v>0</v>
      </c>
    </row>
    <row r="18" spans="1:6" ht="17.25" customHeight="1" x14ac:dyDescent="0.25">
      <c r="A18" s="210" t="s">
        <v>627</v>
      </c>
      <c r="B18" s="211" t="s">
        <v>628</v>
      </c>
      <c r="C18" s="210" t="s">
        <v>621</v>
      </c>
      <c r="D18" s="221">
        <v>665</v>
      </c>
      <c r="E18" s="212">
        <v>0</v>
      </c>
      <c r="F18" s="212">
        <f t="shared" si="1"/>
        <v>0</v>
      </c>
    </row>
    <row r="19" spans="1:6" ht="17.25" customHeight="1" x14ac:dyDescent="0.25">
      <c r="A19" s="210" t="s">
        <v>629</v>
      </c>
      <c r="B19" s="211" t="s">
        <v>630</v>
      </c>
      <c r="C19" s="210" t="s">
        <v>621</v>
      </c>
      <c r="D19" s="221">
        <v>285</v>
      </c>
      <c r="E19" s="212">
        <v>0</v>
      </c>
      <c r="F19" s="212">
        <f t="shared" si="1"/>
        <v>0</v>
      </c>
    </row>
    <row r="20" spans="1:6" ht="17.25" customHeight="1" x14ac:dyDescent="0.25">
      <c r="A20" s="210" t="s">
        <v>625</v>
      </c>
      <c r="B20" s="211" t="s">
        <v>631</v>
      </c>
      <c r="C20" s="210" t="s">
        <v>621</v>
      </c>
      <c r="D20" s="221">
        <v>950</v>
      </c>
      <c r="E20" s="212">
        <v>0</v>
      </c>
      <c r="F20" s="212">
        <f t="shared" si="1"/>
        <v>0</v>
      </c>
    </row>
    <row r="21" spans="1:6" ht="17.25" customHeight="1" x14ac:dyDescent="0.25">
      <c r="A21" s="210" t="s">
        <v>632</v>
      </c>
      <c r="B21" s="211" t="s">
        <v>633</v>
      </c>
      <c r="C21" s="210" t="s">
        <v>220</v>
      </c>
      <c r="D21" s="226">
        <v>2.8500000000000001E-2</v>
      </c>
      <c r="E21" s="212">
        <v>0</v>
      </c>
      <c r="F21" s="212">
        <f t="shared" si="1"/>
        <v>0</v>
      </c>
    </row>
    <row r="22" spans="1:6" ht="17.25" customHeight="1" x14ac:dyDescent="0.25">
      <c r="A22" s="210" t="s">
        <v>622</v>
      </c>
      <c r="B22" s="211" t="s">
        <v>634</v>
      </c>
      <c r="C22" s="210" t="s">
        <v>635</v>
      </c>
      <c r="D22" s="215">
        <v>28.5</v>
      </c>
      <c r="E22" s="212">
        <v>0</v>
      </c>
      <c r="F22" s="212">
        <f t="shared" si="1"/>
        <v>0</v>
      </c>
    </row>
    <row r="23" spans="1:6" ht="17.25" customHeight="1" x14ac:dyDescent="0.25">
      <c r="A23" s="210" t="s">
        <v>613</v>
      </c>
      <c r="B23" s="211" t="s">
        <v>636</v>
      </c>
      <c r="C23" s="210" t="s">
        <v>220</v>
      </c>
      <c r="D23" s="215">
        <v>0.5</v>
      </c>
      <c r="E23" s="212">
        <v>0</v>
      </c>
      <c r="F23" s="212">
        <f t="shared" si="1"/>
        <v>0</v>
      </c>
    </row>
    <row r="24" spans="1:6" ht="17.25" customHeight="1" x14ac:dyDescent="0.25">
      <c r="A24" s="227" t="s">
        <v>615</v>
      </c>
      <c r="B24" s="228" t="s">
        <v>637</v>
      </c>
      <c r="C24" s="227" t="s">
        <v>220</v>
      </c>
      <c r="D24" s="229">
        <v>0.53</v>
      </c>
      <c r="E24" s="230">
        <v>0</v>
      </c>
      <c r="F24" s="230">
        <f t="shared" si="1"/>
        <v>0</v>
      </c>
    </row>
    <row r="25" spans="1:6" ht="17.25" customHeight="1" thickBot="1" x14ac:dyDescent="0.3">
      <c r="B25" s="231" t="s">
        <v>638</v>
      </c>
      <c r="C25" s="232"/>
      <c r="D25" s="233"/>
      <c r="E25" s="234" t="s">
        <v>639</v>
      </c>
      <c r="F25" s="217">
        <f>SUM(F15:F24)</f>
        <v>0</v>
      </c>
    </row>
    <row r="26" spans="1:6" ht="114" customHeight="1" x14ac:dyDescent="0.25">
      <c r="A26" s="235"/>
    </row>
    <row r="27" spans="1:6" ht="17.25" customHeight="1" x14ac:dyDescent="0.25">
      <c r="A27" s="201"/>
      <c r="B27" s="202" t="s">
        <v>640</v>
      </c>
      <c r="C27" s="201"/>
      <c r="D27" s="219"/>
      <c r="E27" s="203"/>
      <c r="F27" s="204"/>
    </row>
    <row r="28" spans="1:6" s="206" customFormat="1" ht="17.25" customHeight="1" x14ac:dyDescent="0.25">
      <c r="A28" s="205" t="s">
        <v>599</v>
      </c>
      <c r="B28" s="206" t="s">
        <v>600</v>
      </c>
      <c r="C28" s="205" t="s">
        <v>601</v>
      </c>
      <c r="D28" s="207" t="s">
        <v>602</v>
      </c>
      <c r="E28" s="208" t="s">
        <v>603</v>
      </c>
      <c r="F28" s="209" t="s">
        <v>604</v>
      </c>
    </row>
    <row r="29" spans="1:6" ht="17.25" customHeight="1" x14ac:dyDescent="0.25">
      <c r="A29" s="210" t="s">
        <v>641</v>
      </c>
      <c r="B29" s="211" t="s">
        <v>642</v>
      </c>
      <c r="C29" s="210" t="s">
        <v>443</v>
      </c>
      <c r="D29" s="236">
        <v>3</v>
      </c>
      <c r="E29" s="212">
        <v>0</v>
      </c>
      <c r="F29" s="212">
        <f>D29*E29</f>
        <v>0</v>
      </c>
    </row>
    <row r="30" spans="1:6" ht="17.25" customHeight="1" x14ac:dyDescent="0.25">
      <c r="A30" s="210" t="s">
        <v>643</v>
      </c>
      <c r="B30" s="211" t="s">
        <v>644</v>
      </c>
      <c r="C30" s="210" t="s">
        <v>443</v>
      </c>
      <c r="D30" s="236">
        <v>1</v>
      </c>
      <c r="E30" s="212">
        <v>0</v>
      </c>
      <c r="F30" s="212">
        <f>D30*E30</f>
        <v>0</v>
      </c>
    </row>
    <row r="31" spans="1:6" ht="17.25" customHeight="1" x14ac:dyDescent="0.25">
      <c r="A31" s="210" t="s">
        <v>645</v>
      </c>
      <c r="B31" s="211" t="s">
        <v>646</v>
      </c>
      <c r="C31" s="210" t="s">
        <v>443</v>
      </c>
      <c r="D31" s="236">
        <v>4</v>
      </c>
      <c r="E31" s="212">
        <v>0</v>
      </c>
      <c r="F31" s="212">
        <f t="shared" ref="F31:F52" si="2">D31*E31</f>
        <v>0</v>
      </c>
    </row>
    <row r="32" spans="1:6" ht="17.25" customHeight="1" x14ac:dyDescent="0.25">
      <c r="A32" s="210" t="s">
        <v>622</v>
      </c>
      <c r="B32" s="211" t="s">
        <v>647</v>
      </c>
      <c r="C32" s="210" t="s">
        <v>648</v>
      </c>
      <c r="D32" s="236">
        <v>0.9</v>
      </c>
      <c r="E32" s="212">
        <v>0</v>
      </c>
      <c r="F32" s="212">
        <f t="shared" si="2"/>
        <v>0</v>
      </c>
    </row>
    <row r="33" spans="1:6" ht="17.25" customHeight="1" x14ac:dyDescent="0.25">
      <c r="A33" s="210" t="s">
        <v>622</v>
      </c>
      <c r="B33" s="211" t="s">
        <v>649</v>
      </c>
      <c r="C33" s="210" t="s">
        <v>648</v>
      </c>
      <c r="D33" s="236">
        <v>1.6</v>
      </c>
      <c r="E33" s="212">
        <v>0</v>
      </c>
      <c r="F33" s="212">
        <f t="shared" si="2"/>
        <v>0</v>
      </c>
    </row>
    <row r="34" spans="1:6" ht="17.25" customHeight="1" x14ac:dyDescent="0.25">
      <c r="A34" s="210" t="s">
        <v>622</v>
      </c>
      <c r="B34" s="211" t="s">
        <v>650</v>
      </c>
      <c r="C34" s="210" t="s">
        <v>635</v>
      </c>
      <c r="D34" s="236">
        <v>4.5</v>
      </c>
      <c r="E34" s="212">
        <v>0</v>
      </c>
      <c r="F34" s="212">
        <f t="shared" si="2"/>
        <v>0</v>
      </c>
    </row>
    <row r="35" spans="1:6" ht="17.25" customHeight="1" x14ac:dyDescent="0.25">
      <c r="A35" s="210" t="s">
        <v>651</v>
      </c>
      <c r="B35" s="211" t="s">
        <v>652</v>
      </c>
      <c r="C35" s="210" t="s">
        <v>220</v>
      </c>
      <c r="D35" s="237">
        <v>3.0000000000000001E-5</v>
      </c>
      <c r="E35" s="212">
        <v>0</v>
      </c>
      <c r="F35" s="212">
        <f t="shared" si="2"/>
        <v>0</v>
      </c>
    </row>
    <row r="36" spans="1:6" ht="17.25" customHeight="1" x14ac:dyDescent="0.25">
      <c r="A36" s="210" t="s">
        <v>622</v>
      </c>
      <c r="B36" s="211" t="s">
        <v>653</v>
      </c>
      <c r="C36" s="210" t="s">
        <v>443</v>
      </c>
      <c r="D36" s="236">
        <v>3</v>
      </c>
      <c r="E36" s="212">
        <v>0</v>
      </c>
      <c r="F36" s="212">
        <f t="shared" si="2"/>
        <v>0</v>
      </c>
    </row>
    <row r="37" spans="1:6" ht="17.25" customHeight="1" x14ac:dyDescent="0.25">
      <c r="A37" s="210" t="s">
        <v>654</v>
      </c>
      <c r="B37" s="211" t="s">
        <v>655</v>
      </c>
      <c r="C37" s="210" t="s">
        <v>443</v>
      </c>
      <c r="D37" s="236">
        <v>3</v>
      </c>
      <c r="E37" s="212">
        <v>0</v>
      </c>
      <c r="F37" s="212">
        <f t="shared" si="2"/>
        <v>0</v>
      </c>
    </row>
    <row r="38" spans="1:6" ht="17.25" customHeight="1" x14ac:dyDescent="0.25">
      <c r="A38" s="210" t="s">
        <v>622</v>
      </c>
      <c r="B38" s="211" t="s">
        <v>656</v>
      </c>
      <c r="C38" s="210" t="s">
        <v>657</v>
      </c>
      <c r="D38" s="236">
        <v>3</v>
      </c>
      <c r="E38" s="212">
        <v>0</v>
      </c>
      <c r="F38" s="212">
        <f t="shared" si="2"/>
        <v>0</v>
      </c>
    </row>
    <row r="39" spans="1:6" ht="17.25" customHeight="1" x14ac:dyDescent="0.25">
      <c r="A39" s="210" t="s">
        <v>613</v>
      </c>
      <c r="B39" s="211" t="s">
        <v>658</v>
      </c>
      <c r="C39" s="210" t="s">
        <v>443</v>
      </c>
      <c r="D39" s="236">
        <v>3</v>
      </c>
      <c r="E39" s="212">
        <v>0</v>
      </c>
      <c r="F39" s="212">
        <f t="shared" si="2"/>
        <v>0</v>
      </c>
    </row>
    <row r="40" spans="1:6" ht="17.25" customHeight="1" x14ac:dyDescent="0.25">
      <c r="A40" s="210" t="s">
        <v>622</v>
      </c>
      <c r="B40" s="211" t="s">
        <v>659</v>
      </c>
      <c r="C40" s="210" t="s">
        <v>657</v>
      </c>
      <c r="D40" s="236">
        <v>3</v>
      </c>
      <c r="E40" s="212">
        <v>0</v>
      </c>
      <c r="F40" s="212">
        <f t="shared" si="2"/>
        <v>0</v>
      </c>
    </row>
    <row r="41" spans="1:6" ht="17.25" customHeight="1" x14ac:dyDescent="0.25">
      <c r="A41" s="210" t="s">
        <v>660</v>
      </c>
      <c r="B41" s="211" t="s">
        <v>661</v>
      </c>
      <c r="C41" s="210" t="s">
        <v>443</v>
      </c>
      <c r="D41" s="236">
        <v>1</v>
      </c>
      <c r="E41" s="212">
        <v>0</v>
      </c>
      <c r="F41" s="212">
        <f t="shared" si="2"/>
        <v>0</v>
      </c>
    </row>
    <row r="42" spans="1:6" ht="17.25" customHeight="1" x14ac:dyDescent="0.25">
      <c r="A42" s="210" t="s">
        <v>622</v>
      </c>
      <c r="B42" s="211" t="s">
        <v>662</v>
      </c>
      <c r="C42" s="210" t="s">
        <v>657</v>
      </c>
      <c r="D42" s="236">
        <v>1</v>
      </c>
      <c r="E42" s="212">
        <v>0</v>
      </c>
      <c r="F42" s="212">
        <f t="shared" si="2"/>
        <v>0</v>
      </c>
    </row>
    <row r="43" spans="1:6" ht="17.25" customHeight="1" x14ac:dyDescent="0.25">
      <c r="A43" s="210" t="s">
        <v>663</v>
      </c>
      <c r="B43" s="211" t="s">
        <v>664</v>
      </c>
      <c r="C43" s="210" t="s">
        <v>621</v>
      </c>
      <c r="D43" s="236">
        <v>1</v>
      </c>
      <c r="E43" s="212">
        <v>0</v>
      </c>
      <c r="F43" s="212">
        <f t="shared" si="2"/>
        <v>0</v>
      </c>
    </row>
    <row r="44" spans="1:6" ht="17.25" customHeight="1" x14ac:dyDescent="0.25">
      <c r="A44" s="210" t="s">
        <v>622</v>
      </c>
      <c r="B44" s="211" t="s">
        <v>665</v>
      </c>
      <c r="C44" s="210" t="s">
        <v>621</v>
      </c>
      <c r="D44" s="236">
        <v>1</v>
      </c>
      <c r="E44" s="212">
        <v>0</v>
      </c>
      <c r="F44" s="212">
        <f t="shared" si="2"/>
        <v>0</v>
      </c>
    </row>
    <row r="45" spans="1:6" ht="17.25" customHeight="1" x14ac:dyDescent="0.25">
      <c r="A45" s="210" t="s">
        <v>666</v>
      </c>
      <c r="B45" s="211" t="s">
        <v>667</v>
      </c>
      <c r="C45" s="210" t="s">
        <v>443</v>
      </c>
      <c r="D45" s="236">
        <v>4</v>
      </c>
      <c r="E45" s="212">
        <v>0</v>
      </c>
      <c r="F45" s="212">
        <f t="shared" si="2"/>
        <v>0</v>
      </c>
    </row>
    <row r="46" spans="1:6" ht="17.25" customHeight="1" x14ac:dyDescent="0.25">
      <c r="A46" s="210" t="s">
        <v>668</v>
      </c>
      <c r="B46" s="211" t="s">
        <v>669</v>
      </c>
      <c r="C46" s="210" t="s">
        <v>621</v>
      </c>
      <c r="D46" s="236">
        <v>4</v>
      </c>
      <c r="E46" s="212">
        <v>0</v>
      </c>
      <c r="F46" s="212">
        <f t="shared" si="2"/>
        <v>0</v>
      </c>
    </row>
    <row r="47" spans="1:6" ht="17.25" customHeight="1" x14ac:dyDescent="0.25">
      <c r="A47" s="210" t="s">
        <v>622</v>
      </c>
      <c r="B47" s="211" t="s">
        <v>670</v>
      </c>
      <c r="C47" s="210" t="s">
        <v>648</v>
      </c>
      <c r="D47" s="236">
        <v>0.4</v>
      </c>
      <c r="E47" s="212">
        <v>0</v>
      </c>
      <c r="F47" s="212">
        <f t="shared" si="2"/>
        <v>0</v>
      </c>
    </row>
    <row r="48" spans="1:6" ht="17.25" customHeight="1" x14ac:dyDescent="0.25">
      <c r="A48" s="210" t="s">
        <v>671</v>
      </c>
      <c r="B48" s="211" t="s">
        <v>672</v>
      </c>
      <c r="C48" s="210" t="s">
        <v>443</v>
      </c>
      <c r="D48" s="236">
        <v>3</v>
      </c>
      <c r="E48" s="212">
        <v>0</v>
      </c>
      <c r="F48" s="212">
        <f t="shared" si="2"/>
        <v>0</v>
      </c>
    </row>
    <row r="49" spans="1:6" ht="17.25" customHeight="1" x14ac:dyDescent="0.25">
      <c r="A49" s="210" t="s">
        <v>673</v>
      </c>
      <c r="B49" s="211" t="s">
        <v>674</v>
      </c>
      <c r="C49" s="210" t="s">
        <v>443</v>
      </c>
      <c r="D49" s="236">
        <v>4</v>
      </c>
      <c r="E49" s="212">
        <v>0</v>
      </c>
      <c r="F49" s="212">
        <f t="shared" si="2"/>
        <v>0</v>
      </c>
    </row>
    <row r="50" spans="1:6" ht="17.25" customHeight="1" x14ac:dyDescent="0.25">
      <c r="A50" s="210" t="s">
        <v>622</v>
      </c>
      <c r="B50" s="211" t="s">
        <v>675</v>
      </c>
      <c r="C50" s="210" t="s">
        <v>676</v>
      </c>
      <c r="D50" s="236">
        <v>1</v>
      </c>
      <c r="E50" s="212">
        <f>rostliny!G5</f>
        <v>0</v>
      </c>
      <c r="F50" s="212">
        <f t="shared" si="2"/>
        <v>0</v>
      </c>
    </row>
    <row r="51" spans="1:6" ht="17.25" customHeight="1" x14ac:dyDescent="0.25">
      <c r="A51" s="210" t="s">
        <v>677</v>
      </c>
      <c r="B51" s="211" t="s">
        <v>678</v>
      </c>
      <c r="C51" s="210" t="s">
        <v>220</v>
      </c>
      <c r="D51" s="236">
        <v>3.3</v>
      </c>
      <c r="E51" s="212">
        <v>0</v>
      </c>
      <c r="F51" s="212">
        <f t="shared" si="2"/>
        <v>0</v>
      </c>
    </row>
    <row r="52" spans="1:6" ht="17.25" customHeight="1" thickBot="1" x14ac:dyDescent="0.3">
      <c r="A52" s="210" t="s">
        <v>615</v>
      </c>
      <c r="B52" s="211" t="s">
        <v>616</v>
      </c>
      <c r="C52" s="210" t="s">
        <v>220</v>
      </c>
      <c r="D52" s="238">
        <v>7.7</v>
      </c>
      <c r="E52" s="212">
        <v>0</v>
      </c>
      <c r="F52" s="212">
        <f t="shared" si="2"/>
        <v>0</v>
      </c>
    </row>
    <row r="53" spans="1:6" ht="18" customHeight="1" thickBot="1" x14ac:dyDescent="0.3">
      <c r="B53" s="231" t="s">
        <v>679</v>
      </c>
      <c r="C53" s="232"/>
      <c r="D53" s="233"/>
      <c r="E53" s="234" t="s">
        <v>639</v>
      </c>
      <c r="F53" s="239">
        <f>SUM(F29:F52)</f>
        <v>0</v>
      </c>
    </row>
    <row r="54" spans="1:6" ht="95.25" customHeight="1" x14ac:dyDescent="0.25">
      <c r="B54" s="240"/>
      <c r="C54" s="232"/>
      <c r="D54" s="233"/>
      <c r="E54" s="234"/>
      <c r="F54" s="241"/>
    </row>
    <row r="55" spans="1:6" ht="17.25" customHeight="1" x14ac:dyDescent="0.25">
      <c r="A55" s="201"/>
      <c r="B55" s="202" t="s">
        <v>680</v>
      </c>
      <c r="C55" s="201"/>
      <c r="D55" s="219"/>
      <c r="E55" s="203"/>
      <c r="F55" s="204"/>
    </row>
    <row r="56" spans="1:6" s="206" customFormat="1" ht="17.25" customHeight="1" x14ac:dyDescent="0.25">
      <c r="A56" s="205" t="s">
        <v>599</v>
      </c>
      <c r="B56" s="206" t="s">
        <v>600</v>
      </c>
      <c r="C56" s="205" t="s">
        <v>601</v>
      </c>
      <c r="D56" s="207" t="s">
        <v>602</v>
      </c>
      <c r="E56" s="208" t="s">
        <v>603</v>
      </c>
      <c r="F56" s="209" t="s">
        <v>604</v>
      </c>
    </row>
    <row r="57" spans="1:6" ht="17.25" customHeight="1" x14ac:dyDescent="0.25">
      <c r="A57" s="210" t="s">
        <v>681</v>
      </c>
      <c r="B57" s="211" t="s">
        <v>682</v>
      </c>
      <c r="C57" s="210" t="s">
        <v>621</v>
      </c>
      <c r="D57" s="221">
        <v>950</v>
      </c>
      <c r="E57" s="212">
        <v>0</v>
      </c>
      <c r="F57" s="212">
        <f t="shared" ref="F57:F63" si="3">D57*E57</f>
        <v>0</v>
      </c>
    </row>
    <row r="58" spans="1:6" ht="17.25" customHeight="1" x14ac:dyDescent="0.25">
      <c r="A58" s="210" t="s">
        <v>622</v>
      </c>
      <c r="B58" s="211" t="s">
        <v>683</v>
      </c>
      <c r="C58" s="210" t="s">
        <v>635</v>
      </c>
      <c r="D58" s="221">
        <v>24</v>
      </c>
      <c r="E58" s="212">
        <v>0</v>
      </c>
      <c r="F58" s="212">
        <f t="shared" si="3"/>
        <v>0</v>
      </c>
    </row>
    <row r="59" spans="1:6" ht="17.25" customHeight="1" x14ac:dyDescent="0.25">
      <c r="A59" s="210" t="s">
        <v>684</v>
      </c>
      <c r="B59" s="211" t="s">
        <v>685</v>
      </c>
      <c r="C59" s="210" t="s">
        <v>621</v>
      </c>
      <c r="D59" s="221">
        <v>950</v>
      </c>
      <c r="E59" s="212">
        <v>0</v>
      </c>
      <c r="F59" s="212">
        <f t="shared" si="3"/>
        <v>0</v>
      </c>
    </row>
    <row r="60" spans="1:6" ht="17.25" customHeight="1" x14ac:dyDescent="0.25">
      <c r="A60" s="210" t="s">
        <v>686</v>
      </c>
      <c r="B60" s="211" t="s">
        <v>687</v>
      </c>
      <c r="C60" s="210" t="s">
        <v>621</v>
      </c>
      <c r="D60" s="221">
        <v>950</v>
      </c>
      <c r="E60" s="212">
        <v>0</v>
      </c>
      <c r="F60" s="212">
        <f t="shared" si="3"/>
        <v>0</v>
      </c>
    </row>
    <row r="61" spans="1:6" ht="17.25" customHeight="1" x14ac:dyDescent="0.25">
      <c r="A61" s="210" t="s">
        <v>688</v>
      </c>
      <c r="B61" s="211" t="s">
        <v>689</v>
      </c>
      <c r="C61" s="210" t="s">
        <v>621</v>
      </c>
      <c r="D61" s="221">
        <v>950</v>
      </c>
      <c r="E61" s="212">
        <v>0</v>
      </c>
      <c r="F61" s="212">
        <f t="shared" si="3"/>
        <v>0</v>
      </c>
    </row>
    <row r="62" spans="1:6" ht="17.25" customHeight="1" x14ac:dyDescent="0.25">
      <c r="A62" s="210" t="s">
        <v>622</v>
      </c>
      <c r="B62" s="211" t="s">
        <v>690</v>
      </c>
      <c r="C62" s="210" t="s">
        <v>624</v>
      </c>
      <c r="D62" s="242">
        <v>0.4</v>
      </c>
      <c r="E62" s="212">
        <v>0</v>
      </c>
      <c r="F62" s="212">
        <f t="shared" si="3"/>
        <v>0</v>
      </c>
    </row>
    <row r="63" spans="1:6" ht="17.25" customHeight="1" x14ac:dyDescent="0.25">
      <c r="A63" s="210" t="s">
        <v>615</v>
      </c>
      <c r="B63" s="211" t="s">
        <v>691</v>
      </c>
      <c r="C63" s="210" t="s">
        <v>220</v>
      </c>
      <c r="D63" s="242">
        <v>2.5000000000000001E-2</v>
      </c>
      <c r="E63" s="212">
        <v>0</v>
      </c>
      <c r="F63" s="212">
        <f t="shared" si="3"/>
        <v>0</v>
      </c>
    </row>
    <row r="64" spans="1:6" ht="18" customHeight="1" thickBot="1" x14ac:dyDescent="0.3">
      <c r="E64" s="234" t="s">
        <v>639</v>
      </c>
      <c r="F64" s="217">
        <f>SUM(F57:F63)</f>
        <v>0</v>
      </c>
    </row>
    <row r="65" spans="2:3" ht="15.75" x14ac:dyDescent="0.25">
      <c r="B65" s="243" t="s">
        <v>692</v>
      </c>
      <c r="C65" s="244">
        <f>F64+F53+F25+F11</f>
        <v>0</v>
      </c>
    </row>
  </sheetData>
  <pageMargins left="0.39370078740157483" right="0.11811023622047244" top="0.78740157480314965" bottom="0.78740157480314965" header="0.31496062992125984" footer="0.31496062992125984"/>
  <pageSetup paperSize="9" scale="6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workbookViewId="0">
      <selection activeCell="E64" sqref="E64"/>
    </sheetView>
  </sheetViews>
  <sheetFormatPr defaultRowHeight="15" x14ac:dyDescent="0.25"/>
  <cols>
    <col min="1" max="1" width="6.140625" style="195" customWidth="1"/>
    <col min="2" max="2" width="24.42578125" style="195" customWidth="1"/>
    <col min="3" max="3" width="15.28515625" style="195" customWidth="1"/>
    <col min="4" max="4" width="11.7109375" style="195" customWidth="1"/>
    <col min="5" max="6" width="9.140625" style="195"/>
    <col min="7" max="7" width="14.140625" style="195" customWidth="1"/>
    <col min="8" max="16384" width="9.140625" style="195"/>
  </cols>
  <sheetData>
    <row r="1" spans="1:7" x14ac:dyDescent="0.25">
      <c r="A1" s="245" t="s">
        <v>693</v>
      </c>
      <c r="B1" s="245" t="s">
        <v>694</v>
      </c>
      <c r="C1" s="245" t="s">
        <v>695</v>
      </c>
      <c r="D1" s="246" t="s">
        <v>696</v>
      </c>
      <c r="E1" s="246" t="s">
        <v>697</v>
      </c>
      <c r="F1" s="246" t="s">
        <v>698</v>
      </c>
      <c r="G1" s="246" t="s">
        <v>604</v>
      </c>
    </row>
    <row r="2" spans="1:7" x14ac:dyDescent="0.25">
      <c r="A2" s="247" t="s">
        <v>699</v>
      </c>
      <c r="B2" s="247" t="s">
        <v>700</v>
      </c>
      <c r="C2" s="247" t="s">
        <v>701</v>
      </c>
      <c r="D2" s="210" t="s">
        <v>702</v>
      </c>
      <c r="E2" s="210">
        <v>2</v>
      </c>
      <c r="F2" s="221">
        <v>0</v>
      </c>
      <c r="G2" s="248">
        <f>E2*F2</f>
        <v>0</v>
      </c>
    </row>
    <row r="3" spans="1:7" x14ac:dyDescent="0.25">
      <c r="A3" s="247" t="s">
        <v>703</v>
      </c>
      <c r="B3" s="247" t="s">
        <v>704</v>
      </c>
      <c r="C3" s="247" t="s">
        <v>705</v>
      </c>
      <c r="D3" s="210" t="s">
        <v>702</v>
      </c>
      <c r="E3" s="210">
        <v>1</v>
      </c>
      <c r="F3" s="221">
        <v>0</v>
      </c>
      <c r="G3" s="248">
        <f t="shared" ref="G3:G4" si="0">E3*F3</f>
        <v>0</v>
      </c>
    </row>
    <row r="4" spans="1:7" x14ac:dyDescent="0.25">
      <c r="A4" s="247" t="s">
        <v>706</v>
      </c>
      <c r="B4" s="247" t="s">
        <v>707</v>
      </c>
      <c r="C4" s="247" t="s">
        <v>708</v>
      </c>
      <c r="D4" s="210" t="s">
        <v>709</v>
      </c>
      <c r="E4" s="210">
        <v>1</v>
      </c>
      <c r="F4" s="221">
        <v>0</v>
      </c>
      <c r="G4" s="248">
        <f t="shared" si="0"/>
        <v>0</v>
      </c>
    </row>
    <row r="5" spans="1:7" x14ac:dyDescent="0.25">
      <c r="F5" s="249"/>
      <c r="G5" s="250">
        <f>SUM(G2:G4)</f>
        <v>0</v>
      </c>
    </row>
  </sheetData>
  <pageMargins left="0.39370078740157483" right="0.11811023622047244" top="0.78740157480314965" bottom="0.78740157480314965" header="0.31496062992125984" footer="0.31496062992125984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55</vt:i4>
      </vt:variant>
    </vt:vector>
  </HeadingPairs>
  <TitlesOfParts>
    <vt:vector size="66" baseType="lpstr">
      <vt:lpstr>TITULKA</vt:lpstr>
      <vt:lpstr>Pokyny pro vyplnění</vt:lpstr>
      <vt:lpstr>Stavba</vt:lpstr>
      <vt:lpstr>VzorPolozky</vt:lpstr>
      <vt:lpstr>01 2211.01.A1 Pol</vt:lpstr>
      <vt:lpstr>01 2211.01.B1 Pol</vt:lpstr>
      <vt:lpstr>01 2211.01.C1 Pol</vt:lpstr>
      <vt:lpstr>Dělící list</vt:lpstr>
      <vt:lpstr>Dělící list - Sadové úpravy</vt:lpstr>
      <vt:lpstr>položky</vt:lpstr>
      <vt:lpstr>rostliny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2211.01.A1 Pol'!Názvy_tisku</vt:lpstr>
      <vt:lpstr>'01 2211.01.B1 Pol'!Názvy_tisku</vt:lpstr>
      <vt:lpstr>'01 2211.01.C1 Pol'!Názvy_tisku</vt:lpstr>
      <vt:lpstr>oadresa</vt:lpstr>
      <vt:lpstr>Stavba!Objednatel</vt:lpstr>
      <vt:lpstr>Stavba!Objekt</vt:lpstr>
      <vt:lpstr>'01 2211.01.A1 Pol'!Oblast_tisku</vt:lpstr>
      <vt:lpstr>'01 2211.01.B1 Pol'!Oblast_tisku</vt:lpstr>
      <vt:lpstr>'01 2211.01.C1 Pol'!Oblast_tisku</vt:lpstr>
      <vt:lpstr>'Dělící list'!Oblast_tisku</vt:lpstr>
      <vt:lpstr>'Dělící list - Sadové úpravy'!Oblast_tisku</vt:lpstr>
      <vt:lpstr>Stavba!Oblast_tisku</vt:lpstr>
      <vt:lpstr>TITULKA!Oblast_tisku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Jana Tétauerová</cp:lastModifiedBy>
  <cp:lastPrinted>2022-11-04T10:56:31Z</cp:lastPrinted>
  <dcterms:created xsi:type="dcterms:W3CDTF">2009-04-08T07:15:50Z</dcterms:created>
  <dcterms:modified xsi:type="dcterms:W3CDTF">2022-11-07T10:38:34Z</dcterms:modified>
</cp:coreProperties>
</file>