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4240" windowHeight="13290" activeTab="0"/>
  </bookViews>
  <sheets>
    <sheet name="Rekapitulace stavby" sheetId="1" r:id="rId1"/>
    <sheet name="APS-441-19 - Sanace havar..." sheetId="2" r:id="rId2"/>
    <sheet name="Sanace - Sanace podlahy v..." sheetId="3" r:id="rId3"/>
    <sheet name="VRN - Vedlejší rozpočtové..." sheetId="4" r:id="rId4"/>
  </sheets>
  <definedNames>
    <definedName name="_xlnm._FilterDatabase" localSheetId="1" hidden="1">'APS-441-19 - Sanace havar...'!$C$142:$K$928</definedName>
    <definedName name="_xlnm._FilterDatabase" localSheetId="2" hidden="1">'Sanace - Sanace podlahy v...'!$C$123:$K$262</definedName>
    <definedName name="_xlnm._FilterDatabase" localSheetId="3" hidden="1">'VRN - Vedlejší rozpočtové...'!$C$121:$K$146</definedName>
    <definedName name="_xlnm.Print_Area" localSheetId="1">'APS-441-19 - Sanace havar...'!$C$4:$J$75,'APS-441-19 - Sanace havar...'!$C$81:$J$126,'APS-441-19 - Sanace havar...'!$C$132:$K$928</definedName>
    <definedName name="_xlnm.Print_Area" localSheetId="0">'Rekapitulace stavby'!$D$4:$AO$76,'Rekapitulace stavby'!$C$82:$AQ$98</definedName>
    <definedName name="_xlnm.Print_Area" localSheetId="2">'Sanace - Sanace podlahy v...'!$C$4:$J$76,'Sanace - Sanace podlahy v...'!$C$82:$J$105,'Sanace - Sanace podlahy v...'!$C$111:$K$262</definedName>
    <definedName name="_xlnm.Print_Area" localSheetId="3">'VRN - Vedlejší rozpočtové...'!$C$4:$J$76,'VRN - Vedlejší rozpočtové...'!$C$82:$J$103,'VRN - Vedlejší rozpočtové...'!$C$109:$K$146</definedName>
    <definedName name="_xlnm.Print_Titles" localSheetId="0">'Rekapitulace stavby'!$92:$92</definedName>
    <definedName name="_xlnm.Print_Titles" localSheetId="1">'APS-441-19 - Sanace havar...'!$142:$142</definedName>
    <definedName name="_xlnm.Print_Titles" localSheetId="2">'Sanace - Sanace podlahy v...'!$123:$123</definedName>
    <definedName name="_xlnm.Print_Titles" localSheetId="3">'VRN - Vedlejší rozpočtové...'!$121:$121</definedName>
  </definedNames>
  <calcPr calcId="162913"/>
  <extLst/>
</workbook>
</file>

<file path=xl/sharedStrings.xml><?xml version="1.0" encoding="utf-8"?>
<sst xmlns="http://schemas.openxmlformats.org/spreadsheetml/2006/main" count="10908" uniqueCount="1671">
  <si>
    <t>Export Komplet</t>
  </si>
  <si>
    <t/>
  </si>
  <si>
    <t>2.0</t>
  </si>
  <si>
    <t>ZAMOK</t>
  </si>
  <si>
    <t>False</t>
  </si>
  <si>
    <t>{6a743987-345b-4939-b7ee-71d4df20561a}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</si>
  <si>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</si>
  <si>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</si>
  <si>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</si>
  <si>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</si>
  <si>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</si>
  <si>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</si>
  <si>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</si>
  <si>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</si>
  <si>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APS-441/19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</si>
  <si>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</si>
  <si>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</si>
  <si>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Sanace havarijního stavu podlahy garáže v suterénu provozní budovy Úřadu vlády ČR</t>
  </si>
  <si>
    <t>KSO:</t>
  </si>
  <si>
    <t>801 61</t>
  </si>
  <si>
    <t>CC-CZ:</t>
  </si>
  <si>
    <t>Místo:</t>
  </si>
  <si>
    <t>nábř.Eduarda Beneše 128/4, Praha 1</t>
  </si>
  <si>
    <t>Datum:</t>
  </si>
  <si>
    <t>CZ-CPV:</t>
  </si>
  <si>
    <t>45213000-3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</si>
  <si>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</si>
  <si>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</si>
  <si>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</si>
  <si>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</si>
  <si>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</si>
  <si>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</si>
  <si>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</si>
  <si>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</si>
  <si>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</si>
  <si>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</si>
  <si>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</si>
  <si>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</si>
  <si>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</si>
  <si>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</si>
  <si>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</si>
  <si>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</si>
  <si>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</si>
  <si>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</si>
  <si>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</si>
  <si>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</si>
  <si>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</si>
  <si>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</si>
  <si>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</si>
  <si>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</si>
  <si>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</si>
  <si>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</si>
  <si>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</si>
  <si>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</si>
  <si>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</si>
  <si>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</si>
  <si>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</si>
  <si>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</si>
  <si>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</si>
  <si>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</si>
  <si>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</si>
  <si>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</si>
  <si>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</si>
  <si>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</si>
  <si>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</si>
  <si>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</si>
  <si>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</si>
  <si>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</si>
  <si>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</si>
  <si>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</si>
  <si>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</si>
  <si>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</si>
  <si>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</si>
  <si>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</si>
  <si>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</si>
  <si>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</si>
  <si>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</si>
  <si>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</si>
  <si>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</si>
  <si>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</si>
  <si>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</si>
  <si>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</si>
  <si>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</si>
  <si>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</si>
  <si>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Sanace</t>
  </si>
  <si>
    <t>Sanace podlahy v m.č.1.04 a 1.08</t>
  </si>
  <si>
    <t>{bfb1f815-83e8-4dcf-a2da-e192a2067877}</t>
  </si>
  <si>
    <t>2</t>
  </si>
  <si>
    <t>VRN</t>
  </si>
  <si>
    <t>Vedlejší rozpočtové náklady</t>
  </si>
  <si>
    <t>{46fa7d54-4cb9-437e-a7e8-342a2680c128}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</si>
  <si>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</si>
  <si>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</si>
  <si>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</si>
  <si>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</si>
  <si>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</si>
  <si>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</si>
  <si>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</si>
  <si>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</si>
  <si>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</si>
  <si>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</si>
  <si>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</si>
  <si>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</si>
  <si>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</si>
  <si>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</si>
  <si>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</si>
  <si>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</si>
  <si>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</si>
  <si>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</si>
  <si>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</si>
  <si>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728 - Rozvod stlačného vzduchu</t>
  </si>
  <si>
    <t xml:space="preserve">    741 - Elektroinstalace - silnoproud</t>
  </si>
  <si>
    <t xml:space="preserve">      741.1 - Koncové prvky elektroinstalace</t>
  </si>
  <si>
    <t xml:space="preserve">      741.2 - Kabely</t>
  </si>
  <si>
    <t xml:space="preserve">      741.3 - Elektroinstalační materiál
</t>
  </si>
  <si>
    <t xml:space="preserve">      741.4 - Rozvaděče a rozvaděčová výzbroj</t>
  </si>
  <si>
    <t xml:space="preserve">      741.5 - Ostatní</t>
  </si>
  <si>
    <t xml:space="preserve">    751 - Vzduchotechnika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</si>
  <si>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</si>
  <si>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</si>
  <si>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</si>
  <si>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</si>
  <si>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</si>
  <si>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</si>
  <si>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</si>
  <si>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37M - Strojní vybavení a zařízení dílen</t>
  </si>
  <si>
    <t xml:space="preserve">    37M-D - Demontáže stávajícího strojního vybavení a zařízení dílny</t>
  </si>
  <si>
    <t xml:space="preserve">    37M-1 - Montáže stávajícího strojní vybavení a zařízení dílny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</si>
  <si>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</si>
  <si>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</si>
  <si>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</si>
  <si>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</si>
  <si>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</si>
  <si>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</si>
  <si>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</si>
  <si>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</si>
  <si>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</si>
  <si>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</si>
  <si>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</si>
  <si>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</si>
  <si>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</si>
  <si>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</si>
  <si>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</si>
  <si>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</si>
  <si>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</si>
  <si>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</si>
  <si>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</si>
  <si>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132101401</t>
  </si>
  <si>
    <t>Hloubená vykopávka pod základy v hornině tř. 1 a 2</t>
  </si>
  <si>
    <t>m3</t>
  </si>
  <si>
    <t>CS ÚRS 2019 01</t>
  </si>
  <si>
    <t>4</t>
  </si>
  <si>
    <t>-932328468</t>
  </si>
  <si>
    <t>VV</t>
  </si>
  <si>
    <t>"pozn.18"</t>
  </si>
  <si>
    <t>"pro podezdění"</t>
  </si>
  <si>
    <t>4,69*0,325*0,45+(0,65*0,325*0,45)/2*2</t>
  </si>
  <si>
    <t>139711101</t>
  </si>
  <si>
    <t>Vykopávky v uzavřených prostorách v hornině tř. 1 až 4</t>
  </si>
  <si>
    <t>519709921</t>
  </si>
  <si>
    <t>"pracovní výkop pro podezdění"1*1*0,45*3</t>
  </si>
  <si>
    <t>"pozn.1"</t>
  </si>
  <si>
    <t>"pro sondy"0,6*0,4*0,45*6</t>
  </si>
  <si>
    <t>Součet</t>
  </si>
  <si>
    <t>3</t>
  </si>
  <si>
    <t>162201211</t>
  </si>
  <si>
    <t>Vodorovné přemístění výkopku z horniny tř. 1 až 4 stavebním kolečkem do 10 m</t>
  </si>
  <si>
    <t>547855583</t>
  </si>
  <si>
    <t>"vykopávky"0,781+1,998</t>
  </si>
  <si>
    <t>162201219</t>
  </si>
  <si>
    <t>Příplatek k vodorovnému přemístění výkopku z horniny tř. 1 až 4 stavebním kolečkem ZKD 10 m</t>
  </si>
  <si>
    <t>1414467539</t>
  </si>
  <si>
    <t>2,779*9 'Přepočtené koeficientem množství</t>
  </si>
  <si>
    <t>5</t>
  </si>
  <si>
    <t>162701105</t>
  </si>
  <si>
    <t>Vodorovné přemístění do 10000 m výkopku/sypaniny z horniny tř. 1 až 4</t>
  </si>
  <si>
    <t>-942592729</t>
  </si>
  <si>
    <t>6</t>
  </si>
  <si>
    <t>162701109</t>
  </si>
  <si>
    <t>Příplatek k vodorovnému přemístění výkopku/sypaniny z horniny tř. 1 až 4 ZKD 1000 m přes 10000 m</t>
  </si>
  <si>
    <t>402586914</t>
  </si>
  <si>
    <t>2,779*19 'Přepočtené koeficientem množství</t>
  </si>
  <si>
    <t>7</t>
  </si>
  <si>
    <t>171201211</t>
  </si>
  <si>
    <t>Poplatek za uložení stavebního odpadu - zeminy a kameniva na skládce</t>
  </si>
  <si>
    <t>t</t>
  </si>
  <si>
    <t>2131400390</t>
  </si>
  <si>
    <t>8</t>
  </si>
  <si>
    <t>175111101</t>
  </si>
  <si>
    <t>Obsypání potrubí ručně sypaninou bez prohození sítem, uloženou do 3 m</t>
  </si>
  <si>
    <t>-1282080851</t>
  </si>
  <si>
    <t>"nová kanalizace"</t>
  </si>
  <si>
    <t>"DN200"7*0,5*0,35</t>
  </si>
  <si>
    <t>"DN100 a 40"9,3*0,4*0,35</t>
  </si>
  <si>
    <t>9</t>
  </si>
  <si>
    <t>M</t>
  </si>
  <si>
    <t>58337310</t>
  </si>
  <si>
    <t>štěrkopísek frakce 0/4</t>
  </si>
  <si>
    <t>659831839</t>
  </si>
  <si>
    <t>2,527*2 'Přepočtené koeficientem množství</t>
  </si>
  <si>
    <t>Zakládání</t>
  </si>
  <si>
    <t>10</t>
  </si>
  <si>
    <t>275313611</t>
  </si>
  <si>
    <t>Základové patky z betonu tř. C 16/20</t>
  </si>
  <si>
    <t>1774617687</t>
  </si>
  <si>
    <t>"pozn.29"</t>
  </si>
  <si>
    <t>0,75*0,65*0,45*4+1,2*0,6*0,45*2+1,8*0,6*0,45*2</t>
  </si>
  <si>
    <t>11</t>
  </si>
  <si>
    <t>275351121</t>
  </si>
  <si>
    <t>Zřízení bednění základových patek</t>
  </si>
  <si>
    <t>m2</t>
  </si>
  <si>
    <t>-567401824</t>
  </si>
  <si>
    <t>(0,75+0,65)*2*0,45*4+(1,2+0,6)*2*0,45*2+(1,8+0,6)*2*0,45*2</t>
  </si>
  <si>
    <t>12</t>
  </si>
  <si>
    <t>275351122</t>
  </si>
  <si>
    <t>Odstranění bednění základových patek</t>
  </si>
  <si>
    <t>502718915</t>
  </si>
  <si>
    <t>13</t>
  </si>
  <si>
    <t>279232513</t>
  </si>
  <si>
    <t>Postupná podezdívka základového zdiva cihlami betonovými na MC</t>
  </si>
  <si>
    <t>-581862583</t>
  </si>
  <si>
    <t>4,69*0,3*0,45+(0,65*2*0,3*0,45)/2</t>
  </si>
  <si>
    <t>Svislé a kompletní konstrukce</t>
  </si>
  <si>
    <t>14</t>
  </si>
  <si>
    <t>340235211</t>
  </si>
  <si>
    <t>Zazdívka otvorů v příčkách nebo stěnách plochy do 0,0225 m2 cihlami plnými tl do 100 mm</t>
  </si>
  <si>
    <t>kus</t>
  </si>
  <si>
    <t>479822310</t>
  </si>
  <si>
    <t>"prostupy pro rozvod vzduchu"4</t>
  </si>
  <si>
    <t>Vodorovné konstrukce</t>
  </si>
  <si>
    <t>451573111</t>
  </si>
  <si>
    <t>Lože pod potrubí otevřený výkop ze štěrkopísku</t>
  </si>
  <si>
    <t>417811965</t>
  </si>
  <si>
    <t>"DN200"7*0,5*0,1</t>
  </si>
  <si>
    <t>"DN100 a 40"9,3*0,4*0,1</t>
  </si>
  <si>
    <t>Úpravy povrchů, podlahy a osazování výplní</t>
  </si>
  <si>
    <t>16</t>
  </si>
  <si>
    <t>612325221</t>
  </si>
  <si>
    <t>Vápenocementová štuková omítka malých ploch do 0,09 m2 na stěnách</t>
  </si>
  <si>
    <t>-1583082677</t>
  </si>
  <si>
    <t>"prostupy pro rozvod vzduchu m.č.1.06 a 1.07"5</t>
  </si>
  <si>
    <t>"pozn.24"2</t>
  </si>
  <si>
    <t>17</t>
  </si>
  <si>
    <t>612325420R</t>
  </si>
  <si>
    <t>Oprava vnitřní vápenocementové štukové omítky stěn v rozsahu plochy do 5%</t>
  </si>
  <si>
    <t>-1510587457</t>
  </si>
  <si>
    <t>"m.č.1.01"</t>
  </si>
  <si>
    <t>(12,355+0,5*2+14,48+0,5*2+0,5+6,25+0,26+0,4+0,275+7,69)*3,6+"sloup"(0,4+1,2)*2*3,6</t>
  </si>
  <si>
    <t>-"dveře"1,45*2</t>
  </si>
  <si>
    <t>-"okna"1,56*0,6*4-1,56*1,2*6+"ostění"(1,56+0,6)*2*0,2*4+(1,56+1,2)*2*0,2*6</t>
  </si>
  <si>
    <t>-"obklad"26,44</t>
  </si>
  <si>
    <t>Mezisoučet</t>
  </si>
  <si>
    <t>"m.č.1.02"</t>
  </si>
  <si>
    <t>(2,19*2+6,49+0,5+0,4)*3,6</t>
  </si>
  <si>
    <t>-"dveře"(0,6*2+0,8)*2</t>
  </si>
  <si>
    <t>-"obklad"5,67</t>
  </si>
  <si>
    <t>"část m.č.1.08 provizorní dílna"</t>
  </si>
  <si>
    <t>(5,59+0,73*2+0,4+7,12+0,5*2)*2,88+(0,4*4)*2,88</t>
  </si>
  <si>
    <t>-"okna"1,56*0,6*2+"ostění"(1,56+0,6)*2*0,2*2</t>
  </si>
  <si>
    <t>-"obklad"9,96</t>
  </si>
  <si>
    <t>18</t>
  </si>
  <si>
    <t>612403382R</t>
  </si>
  <si>
    <t>Hrubá výplň rýh ve stěnách do 5x5 cm maltou ze SMS</t>
  </si>
  <si>
    <t>-533398748</t>
  </si>
  <si>
    <t>"drážka kanalizace DN 40"1</t>
  </si>
  <si>
    <t>19</t>
  </si>
  <si>
    <t>612321121</t>
  </si>
  <si>
    <t>Vápenocementová omítka hladká jednovrstvá vnitřních stěn nanášená ručně</t>
  </si>
  <si>
    <t>-1958672954</t>
  </si>
  <si>
    <t>"skladba S3"</t>
  </si>
  <si>
    <t>(7,39*2+0,275+5,86+0,275+0,24+0,3+0,3*2)*0,4</t>
  </si>
  <si>
    <t>20</t>
  </si>
  <si>
    <t>612321191</t>
  </si>
  <si>
    <t>Příplatek k vápenocementové omítce vnitřních stěn za každých dalších 5 mm tloušťky ručně</t>
  </si>
  <si>
    <t>953483018</t>
  </si>
  <si>
    <t>619995001</t>
  </si>
  <si>
    <t>Začištění omítek kolem oken, dveří, podlah nebo obkladů</t>
  </si>
  <si>
    <t>m</t>
  </si>
  <si>
    <t>-1436124125</t>
  </si>
  <si>
    <t>"ukončení soklu S3 m.č.1.04"0,4*2</t>
  </si>
  <si>
    <t>22</t>
  </si>
  <si>
    <t>619996126R</t>
  </si>
  <si>
    <t>Ochrana svislých ploch OSB deskou tl.18 mm kotvenou do zdiva nad obklad pomocí vrutů a hmoždinek včetně pozdějšího odstranění</t>
  </si>
  <si>
    <t>-719858392</t>
  </si>
  <si>
    <t>"pozn.13"</t>
  </si>
  <si>
    <t>"stěny a sloupy"(14,48+0,5*3+12,355+0,5*3+6,79+0,275*2+0,4+6,26)*1,25+(1,2+0,4)*2*1,25</t>
  </si>
  <si>
    <t>23</t>
  </si>
  <si>
    <t>619996137R</t>
  </si>
  <si>
    <t>Ochrana konstrukcí nebo samostatných prvků OSB deskou tl.18 mm včetně pozdějšího odstranění</t>
  </si>
  <si>
    <t>-960220469</t>
  </si>
  <si>
    <t>"pozn.17"</t>
  </si>
  <si>
    <t>"přední strana otopná tělesa"1,85*0,5*8</t>
  </si>
  <si>
    <t>"pozn.14"</t>
  </si>
  <si>
    <t>"stěna bez vrat"(6,79*3,6-3,09*3)+(5,49*3,6-3,09*3)+(3,09+3*2)*0,25+"vrata"3,09*3*2+(3*2+3,09)*0,25</t>
  </si>
  <si>
    <t>"dveře do m.č.1.03"</t>
  </si>
  <si>
    <t>1,45*2</t>
  </si>
  <si>
    <t>24</t>
  </si>
  <si>
    <t>619996145</t>
  </si>
  <si>
    <t>Ochrana konstrukcí nebo samostatných prvků obalením geotextilií</t>
  </si>
  <si>
    <t>393989038</t>
  </si>
  <si>
    <t>"otopná tělesa"3*8</t>
  </si>
  <si>
    <t>"stěna bez vrat"(6,79*3,6-3,09*3)*2+(3,09+3*2)*0,2+"vrata"3,09*3*2+(3*2+3,09)*0,2</t>
  </si>
  <si>
    <t>"vodovod.baterie na stěně m.č.1.05"0,5*2</t>
  </si>
  <si>
    <t>25</t>
  </si>
  <si>
    <t>631311114</t>
  </si>
  <si>
    <t>Mazanina tl do 80 mm z betonu prostého bez zvýšených nároků na prostředí tř. C 16/20</t>
  </si>
  <si>
    <t>-331999493</t>
  </si>
  <si>
    <t>"krycí mazanina"</t>
  </si>
  <si>
    <t>"skladba S1"</t>
  </si>
  <si>
    <t>126,75*0,06</t>
  </si>
  <si>
    <t>+"náběhy u sloupů"(2,3+0,95*2+0,95+1,2+2,6+1,2+1,1+2,3*4)*0,8*0,06</t>
  </si>
  <si>
    <t>+"náběhy u obvod.zdi"(13,56+11,26)*0,8*0,06</t>
  </si>
  <si>
    <t>"skladba S2"</t>
  </si>
  <si>
    <t>30,7*0,06</t>
  </si>
  <si>
    <t>+"náběhy u sloupů"(1,05+0,95)*2*0,8*0,06</t>
  </si>
  <si>
    <t>+"náběhy u obvod.zdi"5,77*0,8*0,06</t>
  </si>
  <si>
    <t>"náběhový klín mezi vraty"</t>
  </si>
  <si>
    <t>(3,1+0,2*2)*0,08/2</t>
  </si>
  <si>
    <t>26</t>
  </si>
  <si>
    <t>631311121</t>
  </si>
  <si>
    <t>Doplnění dosavadních mazanin betonem prostým plochy do 1 m2 tloušťky do 80 mm</t>
  </si>
  <si>
    <t>293084323</t>
  </si>
  <si>
    <t>"skladba S4"</t>
  </si>
  <si>
    <t>"mazanina pro uložní dlažby"0,6*0,4*(0,05+0,09)/2*4</t>
  </si>
  <si>
    <t>27</t>
  </si>
  <si>
    <t>631311133R</t>
  </si>
  <si>
    <t>Doplnění dosavadních mazanin betonem C 25/30 XC1 s výztuží 2x síť 8/100 x 8/100 plochy do 1 m2 tloušťky přes 80 mm</t>
  </si>
  <si>
    <t>-772022412</t>
  </si>
  <si>
    <t>0,6*0,4*0,16*4</t>
  </si>
  <si>
    <t>28</t>
  </si>
  <si>
    <t>631311136</t>
  </si>
  <si>
    <t>Mazanina tl do 240 mm z betonu prostého bez zvýšených nároků na prostředí tř. C 25/30</t>
  </si>
  <si>
    <t>1639571772</t>
  </si>
  <si>
    <t>"skladba S1"177,89*0,16-"ponechané u příčky"6,7*0,1*0,16</t>
  </si>
  <si>
    <t>"skladba S2"42,69*(0,16+0,22)/2-"ponechané u příčky"7,39*0,1*(0,16+0,22)/2</t>
  </si>
  <si>
    <t>29</t>
  </si>
  <si>
    <t>631319011</t>
  </si>
  <si>
    <t>Příplatek k mazanině tl do 80 mm za přehlazení povrchu</t>
  </si>
  <si>
    <t>1649022387</t>
  </si>
  <si>
    <t>30</t>
  </si>
  <si>
    <t>631319165R</t>
  </si>
  <si>
    <t>Příplatek k mazanině tl do 240 mm za spádování</t>
  </si>
  <si>
    <t>1472923492</t>
  </si>
  <si>
    <t>31</t>
  </si>
  <si>
    <t>631319181</t>
  </si>
  <si>
    <t>Příplatek k mazanině tl do 80 mm za sklon do 35°</t>
  </si>
  <si>
    <t>-1566285276</t>
  </si>
  <si>
    <t>32</t>
  </si>
  <si>
    <t>631319195</t>
  </si>
  <si>
    <t>Příplatek k mazanině tl do 80 mm za plochu do 5 m2</t>
  </si>
  <si>
    <t>-1815263068</t>
  </si>
  <si>
    <t>33</t>
  </si>
  <si>
    <t>631362021R</t>
  </si>
  <si>
    <t xml:space="preserve">Výztuž mazanin svařovanými sítěmi Kari průměr drátu  8,0, oka 150/150 mm </t>
  </si>
  <si>
    <t>1030949621</t>
  </si>
  <si>
    <t>"skladba S1"(177,89-6,7*0,1)*5,27*2/1000</t>
  </si>
  <si>
    <t>"skladba S2"(42,69-7,39*0,1)*5,27*2/1000</t>
  </si>
  <si>
    <t>34</t>
  </si>
  <si>
    <t>631316231R</t>
  </si>
  <si>
    <t>Hlazení betonových mazanin, strojně</t>
  </si>
  <si>
    <t>-373155599</t>
  </si>
  <si>
    <t>"skladba S1"177,89-"ponechané u příčky"6,7*0,1</t>
  </si>
  <si>
    <t>35</t>
  </si>
  <si>
    <t>631319175</t>
  </si>
  <si>
    <t>Příplatek k mazanině tl do 240 mm za stržení povrchu spodní vrstvy před vložením výztuže</t>
  </si>
  <si>
    <t>-1671296851</t>
  </si>
  <si>
    <t>36</t>
  </si>
  <si>
    <t>633991111</t>
  </si>
  <si>
    <t>Nástřik betonových povrchů proti odpařování vody</t>
  </si>
  <si>
    <t>-2008068907</t>
  </si>
  <si>
    <t>37</t>
  </si>
  <si>
    <t>634113102R</t>
  </si>
  <si>
    <t>Výplň dilatačních spár mazanin polystyrenem tl.do 10 mm výšky do 200 mm</t>
  </si>
  <si>
    <t>-2127145233</t>
  </si>
  <si>
    <t>"mezi m.č.1.01 a 1.03"1,45</t>
  </si>
  <si>
    <t>"mezi m.č.1.05 a 1.04"5,05</t>
  </si>
  <si>
    <t>38</t>
  </si>
  <si>
    <t>634662112</t>
  </si>
  <si>
    <t>Výplň dilatačních spar šířky do 15 mm v mazaninách akrylátovým tmelem</t>
  </si>
  <si>
    <t>366125509</t>
  </si>
  <si>
    <t>"pozn.32"</t>
  </si>
  <si>
    <t>5,6*2+6+6,79*3+7,39+5,05+1,45</t>
  </si>
  <si>
    <t>39</t>
  </si>
  <si>
    <t>634911134</t>
  </si>
  <si>
    <t>Řezání dilatačních spár š 20 mm hl do 80 mm v čerstvé betonové mazanině</t>
  </si>
  <si>
    <t>-753375227</t>
  </si>
  <si>
    <t>40</t>
  </si>
  <si>
    <t>635101411R</t>
  </si>
  <si>
    <t>Doplnění násypů pod podlahy, mazaniny a dlažby se zhutněním štěrkem 16-20  pl do 2 m2</t>
  </si>
  <si>
    <t>-950575246</t>
  </si>
  <si>
    <t>0,6*0,4*0,45*4</t>
  </si>
  <si>
    <t>41</t>
  </si>
  <si>
    <t>635111242</t>
  </si>
  <si>
    <t>Násyp pod podlahy z hrubého kameniva 16-32 se zhutněním</t>
  </si>
  <si>
    <t>-1627301383</t>
  </si>
  <si>
    <t>126,75*0,45-"základ.patky"(0,75*0,65*4+1,2*0,6*2+1,8*0,6*2)*0,45</t>
  </si>
  <si>
    <t>+"u sloupů"((2,3*2,3)-(1*1))*0,45/2+(2,17+0,98+1,9)*0,45/2</t>
  </si>
  <si>
    <t>+"u obvod.zdi"(13,56+11,26)*0,65*0,45/2</t>
  </si>
  <si>
    <t>30,7*0,45+"u sloupů"(0,82+0,87)*0,45/2+"u obvod.zdi"5,77*0,65*0,45/2</t>
  </si>
  <si>
    <t>Ostatní konstrukce a práce, bourání</t>
  </si>
  <si>
    <t>42</t>
  </si>
  <si>
    <t>915131118R</t>
  </si>
  <si>
    <t>Vodorovné referenční dopravní značení  na podlaze v garáži základní žlutá barva</t>
  </si>
  <si>
    <t>-857239846</t>
  </si>
  <si>
    <t>43</t>
  </si>
  <si>
    <t>915631111R</t>
  </si>
  <si>
    <t>Předznačení pro vodorovné referenční dopravní značení  na podlaze v garáži  stříkané barvou nebo prováděné z nátěrových hmot</t>
  </si>
  <si>
    <t>-224899611</t>
  </si>
  <si>
    <t>44</t>
  </si>
  <si>
    <t>949101111</t>
  </si>
  <si>
    <t>Lešení pomocné pro objekty pozemních staveb s lešeňovou podlahou v do 1,9 m zatížení do 150 kg/m2</t>
  </si>
  <si>
    <t>-1676026274</t>
  </si>
  <si>
    <t>"m.č.1.01"177,9</t>
  </si>
  <si>
    <t>"m.č.1.02"13,4</t>
  </si>
  <si>
    <t>"m.č.1.04"85,05</t>
  </si>
  <si>
    <t>"m.č.1.05"42,69</t>
  </si>
  <si>
    <t>"část m.č.1.08 pro provizorní dílnu"43</t>
  </si>
  <si>
    <t>"m.č.1.06 a 1.07 pro rozvod potrubí"6</t>
  </si>
  <si>
    <t>45</t>
  </si>
  <si>
    <t>952901111</t>
  </si>
  <si>
    <t>Vyčištění budov bytové a občanské výstavby při výšce podlaží do 4 m</t>
  </si>
  <si>
    <t>285210611</t>
  </si>
  <si>
    <t>"část m.č.1.08 pro provizorní dílnu"42</t>
  </si>
  <si>
    <t>46</t>
  </si>
  <si>
    <t>952902021</t>
  </si>
  <si>
    <t>Čištění budov zametení hladkých podlah</t>
  </si>
  <si>
    <t>-1450485344</t>
  </si>
  <si>
    <t>"průběžný úklid prostory dotčené dopravou suti a materiálu"</t>
  </si>
  <si>
    <t>"m.č.1.04"85,05*60</t>
  </si>
  <si>
    <t>"část m.č.1.08"4*48,75*60</t>
  </si>
  <si>
    <t>"průběžný úklid částí m.č.1.08 dotčený stavební činností"150*30</t>
  </si>
  <si>
    <t>47</t>
  </si>
  <si>
    <t>952902031</t>
  </si>
  <si>
    <t>Čištění budov omytí hladkých podlah</t>
  </si>
  <si>
    <t>1931623879</t>
  </si>
  <si>
    <t>"m.č.1.06"24,87</t>
  </si>
  <si>
    <t>"m.č.1.07"9,59</t>
  </si>
  <si>
    <t>48</t>
  </si>
  <si>
    <t>952902051</t>
  </si>
  <si>
    <t>Čištění budov splachování vodou hladkých podlah</t>
  </si>
  <si>
    <t>488070549</t>
  </si>
  <si>
    <t>"průběžný úklid prostory dotčené dopravou suti a matriálu"</t>
  </si>
  <si>
    <t>"část m.č.1.08"6*48,75*60</t>
  </si>
  <si>
    <t>"závěrečný úklid"</t>
  </si>
  <si>
    <t>"m.č.1.08 mimo provizorní dílnu"(913,91-42)*20</t>
  </si>
  <si>
    <t>49</t>
  </si>
  <si>
    <t>952902121</t>
  </si>
  <si>
    <t>Čištění budov zametení drsných podlah</t>
  </si>
  <si>
    <t>867088510</t>
  </si>
  <si>
    <t>"závěrečný a průběžný úklid"</t>
  </si>
  <si>
    <t>"venkovní zpevněné plochy ve dvoře dotčené dopravou suti a materiálu"100*60</t>
  </si>
  <si>
    <t>50</t>
  </si>
  <si>
    <t>953943131R</t>
  </si>
  <si>
    <t xml:space="preserve">Osazení a dodávka ocel.trubka 14x4 mm pro závlač vrat do betonu </t>
  </si>
  <si>
    <t>-1608321229</t>
  </si>
  <si>
    <t>"pozn.30"2</t>
  </si>
  <si>
    <t>51</t>
  </si>
  <si>
    <t>965042111R</t>
  </si>
  <si>
    <t>Bourání podkladů  mazanin betonových se zakrápěním tl do 100 mm pl do 1 m2</t>
  </si>
  <si>
    <t>-2103331911</t>
  </si>
  <si>
    <t>"podkladní beton bourání pro podezdění"1*3*0,05</t>
  </si>
  <si>
    <t>"pon.1 sondy"</t>
  </si>
  <si>
    <t>"podkladní beton"0,6*0,4*0,05*6</t>
  </si>
  <si>
    <t>"mazanina pod dlažbou"0,6*0,4*0,06*4</t>
  </si>
  <si>
    <t>52</t>
  </si>
  <si>
    <t>965042161R</t>
  </si>
  <si>
    <t>Bourání podkladů  mazanin betonových se zakrápěním tl do 100 mm pl přes 4 m2</t>
  </si>
  <si>
    <t>719666813</t>
  </si>
  <si>
    <t>"mazanina ve spádu"</t>
  </si>
  <si>
    <t>"skladba Sb2"42,69*0,06</t>
  </si>
  <si>
    <t>"podkladní beton"</t>
  </si>
  <si>
    <t>"skladba Sb1"150,28*0,05-"sondy"0,6*0,4*2*0,05</t>
  </si>
  <si>
    <t>"skladba Sb2"36,1*0,05</t>
  </si>
  <si>
    <t>-"bourání pro podezdění"1*3*0,05</t>
  </si>
  <si>
    <t>53</t>
  </si>
  <si>
    <t>965043351R</t>
  </si>
  <si>
    <t>Bourání podkladů mazanin betonových s potěrem se zakrápěním  tl do 100 mm pl do 4 m2</t>
  </si>
  <si>
    <t>-1900993320</t>
  </si>
  <si>
    <t>"pozn.22"</t>
  </si>
  <si>
    <t>3,22*0,8*0,08/2</t>
  </si>
  <si>
    <t>54</t>
  </si>
  <si>
    <t>965043451R</t>
  </si>
  <si>
    <t>Bourání podkladů mazanin betonových s potěrem se zakrápěním celkové tl do 200 mm pl do 1 m2</t>
  </si>
  <si>
    <t>27570169</t>
  </si>
  <si>
    <t>"bourání pro podezdění"1*3*0,17</t>
  </si>
  <si>
    <t>"m.č.1.01"0,6*0,4*0,16*2</t>
  </si>
  <si>
    <t>"m.č.1.04 a 1.08"0,6*0,4*0,17*4</t>
  </si>
  <si>
    <t>55</t>
  </si>
  <si>
    <t>965043471R</t>
  </si>
  <si>
    <t>Bourání podkladů mazanin betonových s potěrem se zakrápěním celkové tl do 200 mm pl přes 4 m2</t>
  </si>
  <si>
    <t>-1532132152</t>
  </si>
  <si>
    <t>"skladba Sb1"177,89*0,16-"sondy"0,6*0,4*2*0,16-"ponechané u příčky"6,7*0,1*0,16</t>
  </si>
  <si>
    <t>"skladba Sb2"42,69*0,17-"ponechané u příčky"7,39*0,1*0,17</t>
  </si>
  <si>
    <t>-"bourání pro podezdění"1*3*0,17</t>
  </si>
  <si>
    <t>56</t>
  </si>
  <si>
    <t>965081213</t>
  </si>
  <si>
    <t>Bourání podlah z dlaždic keramických nebo xylolitových tl do 10 mm plochy přes 1 m2</t>
  </si>
  <si>
    <t>861133447</t>
  </si>
  <si>
    <t>57</t>
  </si>
  <si>
    <t>965048250R</t>
  </si>
  <si>
    <t>Dočištění povrchu po vybourání dlažeb</t>
  </si>
  <si>
    <t>1070472271</t>
  </si>
  <si>
    <t>"m.č.1.05 ponechaný pruh u dělící příčky"</t>
  </si>
  <si>
    <t>7,39*0,1</t>
  </si>
  <si>
    <t>58</t>
  </si>
  <si>
    <t>965082941</t>
  </si>
  <si>
    <t>Odstranění násypů pod podlahami tl přes 200 mm</t>
  </si>
  <si>
    <t>-1081251966</t>
  </si>
  <si>
    <t>"skladba Sb1"126,75*0,45-"sondy"0,6*0,4*2*0,45</t>
  </si>
  <si>
    <t>"skladba Sb2"30,7*0,45+"u sloupů"(0,82+0,87)*0,45/2+"u obvod.zdi"5,77*0,65*0,45/2</t>
  </si>
  <si>
    <t>-"pracovní výkop pro podezdění"1*3*0,45</t>
  </si>
  <si>
    <t>59</t>
  </si>
  <si>
    <t>969021111</t>
  </si>
  <si>
    <t>Vybourání kanalizačního potrubí DN do 100</t>
  </si>
  <si>
    <t>-765171935</t>
  </si>
  <si>
    <t>"m.č.1.05 DN 40 ve zdivu "1</t>
  </si>
  <si>
    <t>60</t>
  </si>
  <si>
    <t>970241250R</t>
  </si>
  <si>
    <t>Řezání prostého betonu hl. řezu do 250 mm</t>
  </si>
  <si>
    <t>1270148527</t>
  </si>
  <si>
    <t>"sondy m.č.1.01"(0,6+0,4)*2*2</t>
  </si>
  <si>
    <t>" manipulační otvory pro postupné podezdění zdiva"1*3*3</t>
  </si>
  <si>
    <t>"pozn.19"</t>
  </si>
  <si>
    <t>"m.č.1.01"6,79</t>
  </si>
  <si>
    <t>"mezi m.č.1.01 a 1.02"5,59</t>
  </si>
  <si>
    <t>"mezi m.č.1.01 a 1.04"6,79</t>
  </si>
  <si>
    <t>"m.č.1.05"7,39</t>
  </si>
  <si>
    <t>61</t>
  </si>
  <si>
    <t>970241300R</t>
  </si>
  <si>
    <t>Řezání prostého betonu hl. řezu do 300 mm</t>
  </si>
  <si>
    <t>1877873854</t>
  </si>
  <si>
    <t>"sondy m.č.1.04 a 1.08"(0,6+0,4)*2*4</t>
  </si>
  <si>
    <t>62</t>
  </si>
  <si>
    <t>971033131</t>
  </si>
  <si>
    <t>Vybourání otvorů ve zdivu cihelném D do 60 mm na MVC nebo MV tl do 150 mm</t>
  </si>
  <si>
    <t>-59462734</t>
  </si>
  <si>
    <t>63</t>
  </si>
  <si>
    <t>974031142</t>
  </si>
  <si>
    <t>Vysekání rýh ve zdivu cihelném hl do 70 mm š do 70 mm</t>
  </si>
  <si>
    <t>-587376140</t>
  </si>
  <si>
    <t>64</t>
  </si>
  <si>
    <t>977151110R</t>
  </si>
  <si>
    <t>Jádrové vrty diamantovými korunkami do D 25 mm do stavebních materiálů</t>
  </si>
  <si>
    <t>1277742332</t>
  </si>
  <si>
    <t>"pozn.24"0,25</t>
  </si>
  <si>
    <t>65</t>
  </si>
  <si>
    <t>977151711R</t>
  </si>
  <si>
    <t>Příplatek za jádrové vrtání vodorovně ve stěně d 25 mm</t>
  </si>
  <si>
    <t>710586162</t>
  </si>
  <si>
    <t>66</t>
  </si>
  <si>
    <t>978059511</t>
  </si>
  <si>
    <t>Odsekání a odebrání obkladů stěn z vnitřních obkládaček plochy do 1 m2</t>
  </si>
  <si>
    <t>-556986564</t>
  </si>
  <si>
    <t>"skladba Sb3"</t>
  </si>
  <si>
    <t>67</t>
  </si>
  <si>
    <t>985131311</t>
  </si>
  <si>
    <t>Ruční dočištění ploch stěn, rubu kleneb a podlah ocelových kartáči</t>
  </si>
  <si>
    <t>1810433074</t>
  </si>
  <si>
    <t>68</t>
  </si>
  <si>
    <t>985131511R</t>
  </si>
  <si>
    <t>Očištění ploch stěn, rubu kleneb a podlah vysátím</t>
  </si>
  <si>
    <t>845564371</t>
  </si>
  <si>
    <t>153,55</t>
  </si>
  <si>
    <t>+"šikmé náběhy u sloupů"(2,3+0,95*2+0,95+1,2+2,6+1,2+1,1+2,3*4)*0,8</t>
  </si>
  <si>
    <t>+"šikmé náběhy u obvod.zdi"(13,56+11,26)*0,8</t>
  </si>
  <si>
    <t>36,64</t>
  </si>
  <si>
    <t>+"šikmé náběhy u sloupů"(1,05+0,95)*2*0,8</t>
  </si>
  <si>
    <t>+"šikmé náběhy u obvod.zdi"5,77*0,8</t>
  </si>
  <si>
    <t>69</t>
  </si>
  <si>
    <t>985311007R</t>
  </si>
  <si>
    <t>Náběhový klín u stěn z reprofilační cementový malty tl do 70 mm</t>
  </si>
  <si>
    <t>-491968091</t>
  </si>
  <si>
    <t>6,3*0,06*2</t>
  </si>
  <si>
    <t>70</t>
  </si>
  <si>
    <t>985311313</t>
  </si>
  <si>
    <t>Reprofilace rubu kleneb a podlah cementovými sanačními maltami tl 30 mm</t>
  </si>
  <si>
    <t>1244795617</t>
  </si>
  <si>
    <t>"předpoklad 5% z celkové plochy"</t>
  </si>
  <si>
    <t>234,222*0,05</t>
  </si>
  <si>
    <t>71</t>
  </si>
  <si>
    <t>985311912</t>
  </si>
  <si>
    <t>Příplatek při reprofilaci sanačními maltami za plochu do 10 m2 jednotlivě</t>
  </si>
  <si>
    <t>1244096982</t>
  </si>
  <si>
    <t>72</t>
  </si>
  <si>
    <t>985431101R</t>
  </si>
  <si>
    <t>Nízkotlaká injektáž cement.mlékem 2x20 l pro zpevnění násypů na okraji bourané oblasti včetně vrtu pr.do 20 mm v bet.kcích tl do 220 mm a zaslepení cementovou směsí</t>
  </si>
  <si>
    <t>832661923</t>
  </si>
  <si>
    <t>"pozn.21"24</t>
  </si>
  <si>
    <t>997</t>
  </si>
  <si>
    <t>Přesun sutě</t>
  </si>
  <si>
    <t>73</t>
  </si>
  <si>
    <t>997013151</t>
  </si>
  <si>
    <t>Vnitrostaveništní doprava suti a vybouraných hmot pro budovy v do 6 m s omezením mechanizace</t>
  </si>
  <si>
    <t>1371905888</t>
  </si>
  <si>
    <t>74</t>
  </si>
  <si>
    <t>997013219</t>
  </si>
  <si>
    <t>Příplatek k vnitrostaveništní dopravě suti a vybouraných hmot za zvětšenou dopravu suti ZKD 10 m</t>
  </si>
  <si>
    <t>-1343647920</t>
  </si>
  <si>
    <t>219,835*5 'Přepočtené koeficientem množství</t>
  </si>
  <si>
    <t>75</t>
  </si>
  <si>
    <t>997013501</t>
  </si>
  <si>
    <t>Odvoz suti a vybouraných hmot na skládku nebo meziskládku do 1 km se složením</t>
  </si>
  <si>
    <t>-1552667526</t>
  </si>
  <si>
    <t>"celk.hmotnost"219,689</t>
  </si>
  <si>
    <t>-"kov.potrubí"0,576</t>
  </si>
  <si>
    <t>76</t>
  </si>
  <si>
    <t>997013509</t>
  </si>
  <si>
    <t>Příplatek k odvozu suti a vybouraných hmot na skládku ZKD 1 km přes 1 km</t>
  </si>
  <si>
    <t>-145048864</t>
  </si>
  <si>
    <t>219,113*19 'Přepočtené koeficientem množství</t>
  </si>
  <si>
    <t>77</t>
  </si>
  <si>
    <t>997013801</t>
  </si>
  <si>
    <t>Poplatek za uložení na skládce (skládkovné) stavebního odpadu betonového kód odpadu 170 101</t>
  </si>
  <si>
    <t>-367517933</t>
  </si>
  <si>
    <t>"betony"105,05</t>
  </si>
  <si>
    <t>78</t>
  </si>
  <si>
    <t>997013811</t>
  </si>
  <si>
    <t>Poplatek za uložení na skládce (skládkovné) stavebního odpadu dřevěného kód odpadu 170 201</t>
  </si>
  <si>
    <t>-1482773831</t>
  </si>
  <si>
    <t>"provizorní příčky a ochrana kcí"4,67</t>
  </si>
  <si>
    <t>79</t>
  </si>
  <si>
    <t>997013831</t>
  </si>
  <si>
    <t>Poplatek za uložení na skládce (skládkovné) stavebního odpadu směsného kód odpadu 170 904</t>
  </si>
  <si>
    <t>-481627079</t>
  </si>
  <si>
    <t>"celk.hmotnost"219,113</t>
  </si>
  <si>
    <t>-"betony"105,05</t>
  </si>
  <si>
    <t>-"násypy"106,74</t>
  </si>
  <si>
    <t>-"dřevo"4,67</t>
  </si>
  <si>
    <t>80</t>
  </si>
  <si>
    <t>997223855</t>
  </si>
  <si>
    <t>Poplatek za uložení na skládce (skládkovné) zeminy a kameniva kód odpadu 170 504</t>
  </si>
  <si>
    <t>1121415432</t>
  </si>
  <si>
    <t>"násypy"106,74</t>
  </si>
  <si>
    <t>998</t>
  </si>
  <si>
    <t>Přesun hmot</t>
  </si>
  <si>
    <t>81</t>
  </si>
  <si>
    <t>998017001</t>
  </si>
  <si>
    <t>Přesun hmot s omezením mechanizace pro budovy v do 6 m</t>
  </si>
  <si>
    <t>-175738944</t>
  </si>
  <si>
    <t>PSV</t>
  </si>
  <si>
    <t>Práce a dodávky PSV</t>
  </si>
  <si>
    <t>711</t>
  </si>
  <si>
    <t>Izolace proti vodě, vlhkosti a plynům</t>
  </si>
  <si>
    <t>82</t>
  </si>
  <si>
    <t>711111001</t>
  </si>
  <si>
    <t>Provedení izolace proti zemní vlhkosti vodorovné za studena nátěrem penetračním</t>
  </si>
  <si>
    <t>-365211728</t>
  </si>
  <si>
    <t>83</t>
  </si>
  <si>
    <t>11163150</t>
  </si>
  <si>
    <t>lak penetrační asfaltový</t>
  </si>
  <si>
    <t>-483709717</t>
  </si>
  <si>
    <t>234,222*0,0003 'Přepočtené koeficientem množství</t>
  </si>
  <si>
    <t>84</t>
  </si>
  <si>
    <t>711112001</t>
  </si>
  <si>
    <t>Provedení izolace proti zemní vlhkosti svislé za studena nátěrem penetračním</t>
  </si>
  <si>
    <t>-792178720</t>
  </si>
  <si>
    <t>"vytažení na doplnění podezdění zdi"</t>
  </si>
  <si>
    <t>4,7*0,55+0,65*0,55/2*4</t>
  </si>
  <si>
    <t>85</t>
  </si>
  <si>
    <t>1307547551</t>
  </si>
  <si>
    <t>3,3*0,00035 'Přepočtené koeficientem množství</t>
  </si>
  <si>
    <t>86</t>
  </si>
  <si>
    <t>711141559</t>
  </si>
  <si>
    <t>Provedení izolace proti zemní vlhkosti pásy přitavením vodorovné NAIP</t>
  </si>
  <si>
    <t>-1107442502</t>
  </si>
  <si>
    <t>87</t>
  </si>
  <si>
    <t>62832134</t>
  </si>
  <si>
    <t>pás asfaltový natavitelný oxidovaný tl. 4,0mm typu V60 S40 s vložkou ze skleněné rohože, s jemnozrnným minerálním posypem</t>
  </si>
  <si>
    <t>-1331129996</t>
  </si>
  <si>
    <t>234,222*1,15 'Přepočtené koeficientem množství</t>
  </si>
  <si>
    <t>88</t>
  </si>
  <si>
    <t>711142559</t>
  </si>
  <si>
    <t>Provedení izolace proti zemní vlhkosti pásy přitavením svislé NAIP</t>
  </si>
  <si>
    <t>327135302</t>
  </si>
  <si>
    <t>"jako penetrace"3,300</t>
  </si>
  <si>
    <t>89</t>
  </si>
  <si>
    <t>106586448</t>
  </si>
  <si>
    <t>3,3*1,2 'Přepočtené koeficientem množství</t>
  </si>
  <si>
    <t>90</t>
  </si>
  <si>
    <t>998711101</t>
  </si>
  <si>
    <t>Přesun hmot tonážní pro izolace proti vodě, vlhkosti a plynům v objektech výšky do 6 m</t>
  </si>
  <si>
    <t>-980982610</t>
  </si>
  <si>
    <t>91</t>
  </si>
  <si>
    <t>998711181</t>
  </si>
  <si>
    <t>Příplatek k přesunu hmot tonážní 711 prováděný bez použití mechanizace</t>
  </si>
  <si>
    <t>-2137247583</t>
  </si>
  <si>
    <t>92</t>
  </si>
  <si>
    <t>998711192</t>
  </si>
  <si>
    <t>Příplatek k přesunu hmot tonážní 711 za zvětšený přesun do 100 m</t>
  </si>
  <si>
    <t>332635101</t>
  </si>
  <si>
    <t>721</t>
  </si>
  <si>
    <t>Zdravotechnika - vnitřní kanalizace</t>
  </si>
  <si>
    <t>93</t>
  </si>
  <si>
    <t>721140802</t>
  </si>
  <si>
    <t>Demontáž potrubí litinové do DN 100</t>
  </si>
  <si>
    <t>1964109024</t>
  </si>
  <si>
    <t>"DN 100"3,5</t>
  </si>
  <si>
    <t>"DN 40"5</t>
  </si>
  <si>
    <t>94</t>
  </si>
  <si>
    <t>721140806</t>
  </si>
  <si>
    <t>Demontáž potrubí litinové do DN 200</t>
  </si>
  <si>
    <t>-379502342</t>
  </si>
  <si>
    <t>95</t>
  </si>
  <si>
    <t>721140935R</t>
  </si>
  <si>
    <t>Opravy odpadního potrubí litinového - přechod z plastových trub na litinu DN100</t>
  </si>
  <si>
    <t>-1723630892</t>
  </si>
  <si>
    <t>96</t>
  </si>
  <si>
    <t>721140938R</t>
  </si>
  <si>
    <t>Opravy odpadního potrubí litinového - přechod z plastových trub na litinu DN200</t>
  </si>
  <si>
    <t>408551984</t>
  </si>
  <si>
    <t>97</t>
  </si>
  <si>
    <t>721173401</t>
  </si>
  <si>
    <t>Potrubí kanalizační z PVC SN 4 svodné DN 110</t>
  </si>
  <si>
    <t>24375732</t>
  </si>
  <si>
    <t>"ozn.H1"3,3</t>
  </si>
  <si>
    <t>98</t>
  </si>
  <si>
    <t>28611387</t>
  </si>
  <si>
    <t>odbočka kanalizační PVC s hrdlem 110/110/45°</t>
  </si>
  <si>
    <t>-1730845857</t>
  </si>
  <si>
    <t>"ozn.H4"1</t>
  </si>
  <si>
    <t>99</t>
  </si>
  <si>
    <t>721173404</t>
  </si>
  <si>
    <t>Potrubí kanalizační z PVC SN 4 svodné DN 200</t>
  </si>
  <si>
    <t>144511649</t>
  </si>
  <si>
    <t>"ozn.H2"7</t>
  </si>
  <si>
    <t>100</t>
  </si>
  <si>
    <t>28611366</t>
  </si>
  <si>
    <t>koleno kanalizace PVC KG 200x45°</t>
  </si>
  <si>
    <t>71802433</t>
  </si>
  <si>
    <t>"ozn.H3"2</t>
  </si>
  <si>
    <t>101</t>
  </si>
  <si>
    <t>721174042</t>
  </si>
  <si>
    <t>Potrubí kanalizační z PP připojovací DN 40</t>
  </si>
  <si>
    <t>-1025238525</t>
  </si>
  <si>
    <t>"ozn.H5"7</t>
  </si>
  <si>
    <t>102</t>
  </si>
  <si>
    <t>28615616</t>
  </si>
  <si>
    <t>koleno kanalizační PP úhel 87° DN 40 pro vysoké teploty</t>
  </si>
  <si>
    <t>837923725</t>
  </si>
  <si>
    <t>"ozn.H6"3</t>
  </si>
  <si>
    <t>103</t>
  </si>
  <si>
    <t>286156365R</t>
  </si>
  <si>
    <t>redukce kanalizační nesouosá PP  DN 110/40 pro vysoké teploty</t>
  </si>
  <si>
    <t>-1450185900</t>
  </si>
  <si>
    <t>104</t>
  </si>
  <si>
    <t>721194104</t>
  </si>
  <si>
    <t>Vyvedení a upevnění odpadních výpustek DN 40</t>
  </si>
  <si>
    <t>-1621448460</t>
  </si>
  <si>
    <t>"výlevka"1</t>
  </si>
  <si>
    <t>105</t>
  </si>
  <si>
    <t>721210831R</t>
  </si>
  <si>
    <t>Demontáž dvorní vpusti s obetonávkou</t>
  </si>
  <si>
    <t>14800929</t>
  </si>
  <si>
    <t>"pozn.15"1</t>
  </si>
  <si>
    <t>106</t>
  </si>
  <si>
    <t>721211914R</t>
  </si>
  <si>
    <t>Montáž dvorní vpusti s podbetonováním DN 110</t>
  </si>
  <si>
    <t>398800873</t>
  </si>
  <si>
    <t>107</t>
  </si>
  <si>
    <t>59227-Z1R</t>
  </si>
  <si>
    <t>dvorní vpusť s kalovým košem a integrovanou zápachovou uzávěrkou,litinový rošt B125 300x300mm DN 110- kompletní provedení dle tabulky zámečnických výrobků ozn.Z1</t>
  </si>
  <si>
    <t>2096287420</t>
  </si>
  <si>
    <t>108</t>
  </si>
  <si>
    <t>721290111</t>
  </si>
  <si>
    <t>Zkouška těsnosti potrubí kanalizace vodou do DN 125</t>
  </si>
  <si>
    <t>-2132685674</t>
  </si>
  <si>
    <t>109</t>
  </si>
  <si>
    <t>721290112</t>
  </si>
  <si>
    <t>Zkouška těsnosti potrubí kanalizace vodou do DN 200</t>
  </si>
  <si>
    <t>-434233030</t>
  </si>
  <si>
    <t>110</t>
  </si>
  <si>
    <t>998721101</t>
  </si>
  <si>
    <t>Přesun hmot tonážní pro vnitřní kanalizace v objektech v do 6 m</t>
  </si>
  <si>
    <t>-1929620629</t>
  </si>
  <si>
    <t>111</t>
  </si>
  <si>
    <t>998721181</t>
  </si>
  <si>
    <t>Příplatek k přesunu hmot tonážní 721 prováděný bez použití mechanizace</t>
  </si>
  <si>
    <t>1519648052</t>
  </si>
  <si>
    <t>112</t>
  </si>
  <si>
    <t>998721192</t>
  </si>
  <si>
    <t>Příplatek k přesunu hmot tonážní 721 za zvětšený přesun do 100 m</t>
  </si>
  <si>
    <t>-967230655</t>
  </si>
  <si>
    <t>725</t>
  </si>
  <si>
    <t>Zdravotechnika - zařizovací předměty</t>
  </si>
  <si>
    <t>113</t>
  </si>
  <si>
    <t>725330840R</t>
  </si>
  <si>
    <t>Demontáž výlevka litinová nebo ocelová s odpojením od kanalizace a  přemístěním a uložením na určené místo po dobu výstavby</t>
  </si>
  <si>
    <t>soubor</t>
  </si>
  <si>
    <t>153946501</t>
  </si>
  <si>
    <t>"pozn.20"1</t>
  </si>
  <si>
    <t>114</t>
  </si>
  <si>
    <t>725330913R</t>
  </si>
  <si>
    <t>Zpětná montáž výlevky s napojením sifonu na kanalizaci</t>
  </si>
  <si>
    <t>-503673661</t>
  </si>
  <si>
    <t>728</t>
  </si>
  <si>
    <t>Rozvod stlačného vzduchu</t>
  </si>
  <si>
    <t>115</t>
  </si>
  <si>
    <t>728001203R</t>
  </si>
  <si>
    <t>Potrubí ocelové bezešvé spojované šroubováním DN 15 včetně tvarovek,fitinek dle PD</t>
  </si>
  <si>
    <t>904223773</t>
  </si>
  <si>
    <t>116</t>
  </si>
  <si>
    <t>728022001R</t>
  </si>
  <si>
    <t>Rychlospojka pro rozvod  vzduchu DN 7,2 mm</t>
  </si>
  <si>
    <t>297380781</t>
  </si>
  <si>
    <t>117</t>
  </si>
  <si>
    <t>728022002R</t>
  </si>
  <si>
    <t>Kulový kohout přímý  šroubový spoj  G 1/2</t>
  </si>
  <si>
    <t>1704272205</t>
  </si>
  <si>
    <t>118</t>
  </si>
  <si>
    <t>728202211R</t>
  </si>
  <si>
    <t>Kompletní jednotky úpravy stlačeného vzduchu - 1/2"</t>
  </si>
  <si>
    <t>-1243695067</t>
  </si>
  <si>
    <t>119</t>
  </si>
  <si>
    <t>728130801R</t>
  </si>
  <si>
    <t>Demontáž stávajícího potrubí ocelového do DN 25 včetně tvarovek,kohoutů apod.</t>
  </si>
  <si>
    <t>-160346039</t>
  </si>
  <si>
    <t>120</t>
  </si>
  <si>
    <t>728331001R</t>
  </si>
  <si>
    <t>Napojení na ponechané potrubí rozvodu vzduchu a kompresor</t>
  </si>
  <si>
    <t>685741512</t>
  </si>
  <si>
    <t>121</t>
  </si>
  <si>
    <t>722181211</t>
  </si>
  <si>
    <t>Ochrana vodovodního potrubí přilepenými termoizolačními trubicemi z PE tl do 6 mm DN do 22 mm</t>
  </si>
  <si>
    <t>-323411484</t>
  </si>
  <si>
    <t>"prostupy zdí"0,5</t>
  </si>
  <si>
    <t>122</t>
  </si>
  <si>
    <t>723190902R</t>
  </si>
  <si>
    <t xml:space="preserve">Uzavření nebo otevření potrubí </t>
  </si>
  <si>
    <t>-959887953</t>
  </si>
  <si>
    <t>123</t>
  </si>
  <si>
    <t>723190904R</t>
  </si>
  <si>
    <t>Odplynění potrubí a odpojení kompresoru</t>
  </si>
  <si>
    <t>-1579185677</t>
  </si>
  <si>
    <t>124</t>
  </si>
  <si>
    <t>723190905R</t>
  </si>
  <si>
    <t>Zkouška tlaková potrubí</t>
  </si>
  <si>
    <t>823475811</t>
  </si>
  <si>
    <t>125</t>
  </si>
  <si>
    <t>723190907</t>
  </si>
  <si>
    <t>Odvzdušnění nebo napuštění plynovodního potrubí</t>
  </si>
  <si>
    <t>-22284146</t>
  </si>
  <si>
    <t>126</t>
  </si>
  <si>
    <t>723190908R</t>
  </si>
  <si>
    <t>Příprava pro zkoušku těsnosti</t>
  </si>
  <si>
    <t>65409594</t>
  </si>
  <si>
    <t>127</t>
  </si>
  <si>
    <t>723190910R</t>
  </si>
  <si>
    <t>Čištění potrubí</t>
  </si>
  <si>
    <t>-882549206</t>
  </si>
  <si>
    <t>128</t>
  </si>
  <si>
    <t>723200103R</t>
  </si>
  <si>
    <t>Uchycení potrubí demontáž a montáž, objímky a závěsy</t>
  </si>
  <si>
    <t>1568389353</t>
  </si>
  <si>
    <t>129</t>
  </si>
  <si>
    <t>580508101R</t>
  </si>
  <si>
    <t>Výchozí revize tlakových zařízení</t>
  </si>
  <si>
    <t>-937615155</t>
  </si>
  <si>
    <t>130</t>
  </si>
  <si>
    <t>230230030R</t>
  </si>
  <si>
    <t>Hlavní tlaková zkouška vzduchem 0,6 MPa  do DN 65</t>
  </si>
  <si>
    <t>-509584942</t>
  </si>
  <si>
    <t>131</t>
  </si>
  <si>
    <t>728500100R</t>
  </si>
  <si>
    <t>Jiné materiály, montáž, atd., neuvedené výše, ale které je nutné zahrnout do celkového rozsahu prací podle výkresů a praxe dodavatele</t>
  </si>
  <si>
    <t>512</t>
  </si>
  <si>
    <t>-1631422078</t>
  </si>
  <si>
    <t>132</t>
  </si>
  <si>
    <t>998728201R</t>
  </si>
  <si>
    <t>Doprava a přesun hmot procentní pro rozvod stlačeného vzduchu v objektech v do 6 m</t>
  </si>
  <si>
    <t>54038254</t>
  </si>
  <si>
    <t>741</t>
  </si>
  <si>
    <t>Elektroinstalace - silnoproud</t>
  </si>
  <si>
    <t>741.1</t>
  </si>
  <si>
    <t>Koncové prvky elektroinstalace</t>
  </si>
  <si>
    <t>133</t>
  </si>
  <si>
    <t>741316101R</t>
  </si>
  <si>
    <t>Zásuvková rozvodnice s vlastním rozjištěním a chráničem, nástěnná montáž, IP44, pětipólová zás.3f-   výzbroj:   4x zásuvka 16A, 230V,    1x zásuvka 16A, 400V</t>
  </si>
  <si>
    <t>-395422370</t>
  </si>
  <si>
    <t>134</t>
  </si>
  <si>
    <t>741313231</t>
  </si>
  <si>
    <t>Montáž zásuvek průmyslových nástěnných provedení IP 44 2P+PE 16 A</t>
  </si>
  <si>
    <t>-2035865449</t>
  </si>
  <si>
    <t>135</t>
  </si>
  <si>
    <t>34551300R</t>
  </si>
  <si>
    <t>Zásuvka jednonásobná 230V/16A, 50Hz,IP44 - komplet</t>
  </si>
  <si>
    <t>-455905172</t>
  </si>
  <si>
    <t>136</t>
  </si>
  <si>
    <t>741313461R</t>
  </si>
  <si>
    <t>Montáž zásuvka 4 pólová se zapojením vodičů</t>
  </si>
  <si>
    <t>-1893636507</t>
  </si>
  <si>
    <t>137</t>
  </si>
  <si>
    <t>35811073R</t>
  </si>
  <si>
    <t>Zásuvka pětipólová 400V/16A, 50Hz,IP44-komplet</t>
  </si>
  <si>
    <t>-1933159287</t>
  </si>
  <si>
    <t>138</t>
  </si>
  <si>
    <t>741340001R</t>
  </si>
  <si>
    <t>Drobný a montážní materiál</t>
  </si>
  <si>
    <t>-511503772</t>
  </si>
  <si>
    <t>741.2</t>
  </si>
  <si>
    <t>Kabely</t>
  </si>
  <si>
    <t>139</t>
  </si>
  <si>
    <t>741122211</t>
  </si>
  <si>
    <t>Montáž kabel Cu plný kulatý žíla 3x1,5 až 6 mm2 uložený volně (CYKY)</t>
  </si>
  <si>
    <t>-950715036</t>
  </si>
  <si>
    <t>140</t>
  </si>
  <si>
    <t>34111036</t>
  </si>
  <si>
    <t>kabel silový s Cu jádrem 1 kV 3Jx2,5mm2</t>
  </si>
  <si>
    <t>367934148</t>
  </si>
  <si>
    <t>141</t>
  </si>
  <si>
    <t>741122231</t>
  </si>
  <si>
    <t>Montáž kabel Cu plný kulatý žíla 5x1,5 až 2,5 mm2 uložený volně (CYKY)</t>
  </si>
  <si>
    <t>-1495307939</t>
  </si>
  <si>
    <t>142</t>
  </si>
  <si>
    <t>34111094</t>
  </si>
  <si>
    <t>kabel silový s Cu jádrem 1 kV 5Jx2,5mm2</t>
  </si>
  <si>
    <t>-282322402</t>
  </si>
  <si>
    <t>143</t>
  </si>
  <si>
    <t>741122232</t>
  </si>
  <si>
    <t>Montáž kabel Cu plný kulatý žíla 5x4 až 6 mm2 uložený volně (CYKY)</t>
  </si>
  <si>
    <t>1210337541</t>
  </si>
  <si>
    <t>144</t>
  </si>
  <si>
    <t>34111098</t>
  </si>
  <si>
    <t>kabel silový s Cu jádrem 1 kV 5Jx4mm2</t>
  </si>
  <si>
    <t>-1587109644</t>
  </si>
  <si>
    <t>145</t>
  </si>
  <si>
    <t>741120025R</t>
  </si>
  <si>
    <t>Montáž vodič Cu izolovaný plný a laněný žíla 0,35-6 mm2 volně (CY)</t>
  </si>
  <si>
    <t>-385991519</t>
  </si>
  <si>
    <t>146</t>
  </si>
  <si>
    <t>34140842R</t>
  </si>
  <si>
    <t>vodič izolovaný s Cu jádrem CYA 4mm2</t>
  </si>
  <si>
    <t>413112703</t>
  </si>
  <si>
    <t>147</t>
  </si>
  <si>
    <t>741129001R</t>
  </si>
  <si>
    <t>717390920</t>
  </si>
  <si>
    <t>741.3</t>
  </si>
  <si>
    <t xml:space="preserve">Elektroinstalační materiál
</t>
  </si>
  <si>
    <t>148</t>
  </si>
  <si>
    <t>741110032R</t>
  </si>
  <si>
    <t>Montáž samozhášlivá trubka pevná plastová D přes 23 do 35 mm včetně příchycení a kotvení</t>
  </si>
  <si>
    <t>-2013021326</t>
  </si>
  <si>
    <t>149</t>
  </si>
  <si>
    <t>34571083R</t>
  </si>
  <si>
    <t>Plastová samozhášlivá trubka pevná, střední mechanická odolnost, 4025 LA, včetně příchytek a kotevního materiálu (vruty, hmoždinky…)</t>
  </si>
  <si>
    <t>1751458255</t>
  </si>
  <si>
    <t>150</t>
  </si>
  <si>
    <t>741110206R</t>
  </si>
  <si>
    <t>Montáž a dodávka ocelová trubka bez závitu, galvanický pozink, 6225 ZN, včetně příchytek a kotevního materiálu (vruty, hmoždinky…)</t>
  </si>
  <si>
    <t>1123265716</t>
  </si>
  <si>
    <t>151</t>
  </si>
  <si>
    <t>741910621R</t>
  </si>
  <si>
    <t>Montáž příchytka kovová pro 1-2 kabely do pr.25mm, včetně kotvení</t>
  </si>
  <si>
    <t>-1193666228</t>
  </si>
  <si>
    <t>152</t>
  </si>
  <si>
    <t>34571754R</t>
  </si>
  <si>
    <t>Kovové kabelové příchytky  pro 1-2 kabely do pr.25mm, včetně kotevního materiálu</t>
  </si>
  <si>
    <t>sto kus</t>
  </si>
  <si>
    <t>1529401860</t>
  </si>
  <si>
    <t>153</t>
  </si>
  <si>
    <t>-1528217899</t>
  </si>
  <si>
    <t>741.4</t>
  </si>
  <si>
    <t>Rozvaděče a rozvaděčová výzbroj</t>
  </si>
  <si>
    <t>154</t>
  </si>
  <si>
    <t>741260001R</t>
  </si>
  <si>
    <t>Uprava stávajícího rozváděče R3 v rozsahu projektu, vydrátování atp. dle v.č. b02</t>
  </si>
  <si>
    <t>398235297</t>
  </si>
  <si>
    <t>155</t>
  </si>
  <si>
    <t>741321033R</t>
  </si>
  <si>
    <t>Montáž a dodávka proudový chránič čtyřpólový 25A/4p/0.03</t>
  </si>
  <si>
    <t>-1066064676</t>
  </si>
  <si>
    <t>156</t>
  </si>
  <si>
    <t>741321003R</t>
  </si>
  <si>
    <t>Montáž a dodávka proudový chránič dvoupólový 25A/2p/0.03</t>
  </si>
  <si>
    <t>418151680</t>
  </si>
  <si>
    <t>157</t>
  </si>
  <si>
    <t>741320155R</t>
  </si>
  <si>
    <t xml:space="preserve">Montáž a dodávka jistič B 25A/3 </t>
  </si>
  <si>
    <t>-197432038</t>
  </si>
  <si>
    <t>158</t>
  </si>
  <si>
    <t>741320154R</t>
  </si>
  <si>
    <t xml:space="preserve">Montáž a dodávka jistič B 16A/3 </t>
  </si>
  <si>
    <t>165009088</t>
  </si>
  <si>
    <t>159</t>
  </si>
  <si>
    <t>741115001R</t>
  </si>
  <si>
    <t>Drobný a montážní materiál a měření</t>
  </si>
  <si>
    <t>1764473385</t>
  </si>
  <si>
    <t>741.5</t>
  </si>
  <si>
    <t>Ostatní</t>
  </si>
  <si>
    <t>160</t>
  </si>
  <si>
    <t>741001001R</t>
  </si>
  <si>
    <t>Odpojení a demontáž stávajícího napojení zvedáků včetně likvidace</t>
  </si>
  <si>
    <t>-1442067350</t>
  </si>
  <si>
    <t>161</t>
  </si>
  <si>
    <t>741001002R</t>
  </si>
  <si>
    <t>Demontáž, odpojení rozvodů provizorně instalovaných během stavby pro náhradní provoz autodílny včetně likvidace</t>
  </si>
  <si>
    <t>-1852559766</t>
  </si>
  <si>
    <t>162</t>
  </si>
  <si>
    <t>74181000R</t>
  </si>
  <si>
    <t>Výchozí revize</t>
  </si>
  <si>
    <t>1343247164</t>
  </si>
  <si>
    <t>163</t>
  </si>
  <si>
    <t>741811031R</t>
  </si>
  <si>
    <t>Zkoušky technologických zařízení pod napětím</t>
  </si>
  <si>
    <t>136082309</t>
  </si>
  <si>
    <t>164</t>
  </si>
  <si>
    <t>741811041R</t>
  </si>
  <si>
    <t>Uvedení do provozu</t>
  </si>
  <si>
    <t>-360074054</t>
  </si>
  <si>
    <t>165</t>
  </si>
  <si>
    <t>998741301R</t>
  </si>
  <si>
    <t xml:space="preserve">Doprava a přesun hmot </t>
  </si>
  <si>
    <t>-408249040</t>
  </si>
  <si>
    <t>751</t>
  </si>
  <si>
    <t>Vzduchotechnika</t>
  </si>
  <si>
    <t>166</t>
  </si>
  <si>
    <t>751511113R</t>
  </si>
  <si>
    <t>Zpětná montáž spodního dílu potrubí s přírubou vzduchotechniky D do 300 mm</t>
  </si>
  <si>
    <t>-1804105673</t>
  </si>
  <si>
    <t>"pozn.23"2</t>
  </si>
  <si>
    <t>167</t>
  </si>
  <si>
    <t>751511901R</t>
  </si>
  <si>
    <t xml:space="preserve">Demontáž spodního dílu potrubí s přírubou vzduchotechniky D do 300 mm, uložení pro zpětné osazení </t>
  </si>
  <si>
    <t>-1614747191</t>
  </si>
  <si>
    <t>762</t>
  </si>
  <si>
    <t>Konstrukce tesařské</t>
  </si>
  <si>
    <t>168</t>
  </si>
  <si>
    <t>762111122R</t>
  </si>
  <si>
    <t>Nosná konstrukce provizorních dělících vnitř. stěn z hranolů 80/80 včetně spojovacího a kotvícího materiálu</t>
  </si>
  <si>
    <t>2054275892</t>
  </si>
  <si>
    <t>"pozn.9"</t>
  </si>
  <si>
    <t>5,59*3,6-"dveře"0,9*2</t>
  </si>
  <si>
    <t>"pozn.11"</t>
  </si>
  <si>
    <t>(5,59*2)*2,88-"dveře"1,25*2</t>
  </si>
  <si>
    <t>169</t>
  </si>
  <si>
    <t>762111811</t>
  </si>
  <si>
    <t>Demontáž stěn a příček z hraněného řeziva</t>
  </si>
  <si>
    <t>545102483</t>
  </si>
  <si>
    <t>170</t>
  </si>
  <si>
    <t>762431034</t>
  </si>
  <si>
    <t>Obložení stěn z desek OSB tl 18 mm broušených na pero a drážku přibíjených</t>
  </si>
  <si>
    <t>1282912126</t>
  </si>
  <si>
    <t>171</t>
  </si>
  <si>
    <t>762431828</t>
  </si>
  <si>
    <t>Demontáž obložení stěn z desek dřevoštěpkových tl přes 15 mm na pero a drážku přibíjených</t>
  </si>
  <si>
    <t>-1726062999</t>
  </si>
  <si>
    <t>172</t>
  </si>
  <si>
    <t>762181811R</t>
  </si>
  <si>
    <t>Demontáž jednokřídlové kovové zárubně v do 2,75 m dřevěná příčka</t>
  </si>
  <si>
    <t>1408091745</t>
  </si>
  <si>
    <t>173</t>
  </si>
  <si>
    <t>762181812R</t>
  </si>
  <si>
    <t>Demontáž dvoukřídlové kovové zárubně v do 2,75 m dřevěná příčka</t>
  </si>
  <si>
    <t>2023151542</t>
  </si>
  <si>
    <t>174</t>
  </si>
  <si>
    <t>762681120R</t>
  </si>
  <si>
    <t>Osazení a dodávka ocelových zárubní dveří  jednokřídlových 900x1970 mm do provizorní dřevěné příčky</t>
  </si>
  <si>
    <t>-1106356482</t>
  </si>
  <si>
    <t>"pozn.9"1</t>
  </si>
  <si>
    <t>175</t>
  </si>
  <si>
    <t>762681130R</t>
  </si>
  <si>
    <t>Osazení a dodávka ocelových zárubní dveří  dvoukřídlých 1250x1970 mm do provizorní dřevěné příčky</t>
  </si>
  <si>
    <t>-663020893</t>
  </si>
  <si>
    <t>"pozn.11"1</t>
  </si>
  <si>
    <t>176</t>
  </si>
  <si>
    <t>998762101</t>
  </si>
  <si>
    <t>Přesun hmot tonážní pro kce tesařské v objektech v do 6 m</t>
  </si>
  <si>
    <t>300766769</t>
  </si>
  <si>
    <t>177</t>
  </si>
  <si>
    <t>998762181</t>
  </si>
  <si>
    <t>Příplatek k přesunu hmot tonážní 762 prováděný bez použití mechanizace</t>
  </si>
  <si>
    <t>1465737979</t>
  </si>
  <si>
    <t>178</t>
  </si>
  <si>
    <t>998762194</t>
  </si>
  <si>
    <t>Příplatek k přesunu hmot tonážní 762 za zvětšený přesun do 1000 m</t>
  </si>
  <si>
    <t>-143503150</t>
  </si>
  <si>
    <t>766</t>
  </si>
  <si>
    <t>Konstrukce truhlářské</t>
  </si>
  <si>
    <t>179</t>
  </si>
  <si>
    <t>766660005R</t>
  </si>
  <si>
    <t>Montáž a dodávka dveřních křídel otvíravých plných jednokřídlových v provizorní dělící příčce 900/1970 mm do ocelové zárubně včetně kování</t>
  </si>
  <si>
    <t>1735422329</t>
  </si>
  <si>
    <t>180</t>
  </si>
  <si>
    <t>766660015R</t>
  </si>
  <si>
    <t>Montáž a dodávka dveřních křídel otvíravých plných voděoodolných dvoukřídlových v provizorní dělící příčce 1250/1970 mm do ocelové zárubně včetně kování,zámku</t>
  </si>
  <si>
    <t>-359676440</t>
  </si>
  <si>
    <t>181</t>
  </si>
  <si>
    <t>766662811</t>
  </si>
  <si>
    <t xml:space="preserve">Demontáž dveřních prahů u dveří jednokřídlových  k opětovnému použití </t>
  </si>
  <si>
    <t>1122665359</t>
  </si>
  <si>
    <t>"dveře mezi m.č.1.02 a denní místností"1</t>
  </si>
  <si>
    <t>182</t>
  </si>
  <si>
    <t>766691914</t>
  </si>
  <si>
    <t>Vyvěšení nebo zavěšení dřevěných křídel dveří pl do 2 m2</t>
  </si>
  <si>
    <t>-958775641</t>
  </si>
  <si>
    <t>"zrušení provizirní příčky"3</t>
  </si>
  <si>
    <t>183</t>
  </si>
  <si>
    <t>766695213</t>
  </si>
  <si>
    <t>Montáž truhlářských prahů dveří jednokřídlových šířky přes 10 cm</t>
  </si>
  <si>
    <t>1981482980</t>
  </si>
  <si>
    <t>"zpětné osazení dveře mezi m.č.1.02 a denní místností"1</t>
  </si>
  <si>
    <t>184</t>
  </si>
  <si>
    <t>998766101</t>
  </si>
  <si>
    <t>Přesun hmot tonážní pro konstrukce truhlářské v objektech v do 6 m</t>
  </si>
  <si>
    <t>712983170</t>
  </si>
  <si>
    <t>185</t>
  </si>
  <si>
    <t>998766181</t>
  </si>
  <si>
    <t>Příplatek k přesunu hmot tonážní 766 prováděný bez použití mechanizace</t>
  </si>
  <si>
    <t>817802002</t>
  </si>
  <si>
    <t>186</t>
  </si>
  <si>
    <t>998766192</t>
  </si>
  <si>
    <t>Příplatek k přesunu hmot tonážní 766 za zvětšený přesun do 100 m</t>
  </si>
  <si>
    <t>-1928249350</t>
  </si>
  <si>
    <t>767</t>
  </si>
  <si>
    <t>Konstrukce zámečnické</t>
  </si>
  <si>
    <t>187</t>
  </si>
  <si>
    <t>767134801R</t>
  </si>
  <si>
    <t>Demontáž oplechování stěn nýtovaných- pro zpětné použití</t>
  </si>
  <si>
    <t>-1880700197</t>
  </si>
  <si>
    <t>"obnova mříže mezi garáží a dílnou - prvek Z2"6,79*3,6</t>
  </si>
  <si>
    <t>188</t>
  </si>
  <si>
    <t>767137-Z2R</t>
  </si>
  <si>
    <t>Zpětná montáž obložení mříží demontovaným plechem nýtováním- dle tabulky zámečnických výrobků ozn.Z2</t>
  </si>
  <si>
    <t>1962167632</t>
  </si>
  <si>
    <t>"jako demontáž"24,444</t>
  </si>
  <si>
    <t>771</t>
  </si>
  <si>
    <t>Podlahy z dlaždic</t>
  </si>
  <si>
    <t>189</t>
  </si>
  <si>
    <t>771121011</t>
  </si>
  <si>
    <t>Nátěr penetrační na podlahu</t>
  </si>
  <si>
    <t>1039355652</t>
  </si>
  <si>
    <t>"skladba S2"42,69</t>
  </si>
  <si>
    <t>190</t>
  </si>
  <si>
    <t>771551810</t>
  </si>
  <si>
    <t>Demontáž podlah z dlaždic teracových kladených do malty</t>
  </si>
  <si>
    <t>1624441622</t>
  </si>
  <si>
    <t>"sondy m.č.1.04 a 1.08"0,24*4</t>
  </si>
  <si>
    <t>191</t>
  </si>
  <si>
    <t>771551913</t>
  </si>
  <si>
    <t>Oprava podlah z teracových dlaždic do malty do 12 ks/m2</t>
  </si>
  <si>
    <t>886742636</t>
  </si>
  <si>
    <t>6*4</t>
  </si>
  <si>
    <t>192</t>
  </si>
  <si>
    <t>771051112R</t>
  </si>
  <si>
    <t xml:space="preserve">Očištění rozebraných teracových dlaždic se spárováním z MC </t>
  </si>
  <si>
    <t>-1198013083</t>
  </si>
  <si>
    <t>193</t>
  </si>
  <si>
    <t>771574266</t>
  </si>
  <si>
    <t>Montáž podlah keramických pro mechanické zatížení protiskluzných lepených flexibilním lepidlem do 25 ks/m2</t>
  </si>
  <si>
    <t>246131787</t>
  </si>
  <si>
    <t>194</t>
  </si>
  <si>
    <t>59761407R</t>
  </si>
  <si>
    <t>dlažba keramická slinutá protiskluzná R13/C,V8  do interiéru i exteriéru pro vysoké mechanické namáhání reliéfní  200x200x9 mm, povrch SR20, barva šedá</t>
  </si>
  <si>
    <t>-272067389</t>
  </si>
  <si>
    <t>42,69*1,1 'Přepočtené koeficientem množství</t>
  </si>
  <si>
    <t>195</t>
  </si>
  <si>
    <t>771591113R</t>
  </si>
  <si>
    <t>Izolace pod dlažbu  stěrkou ve dvou vrstvách</t>
  </si>
  <si>
    <t>-1439949027</t>
  </si>
  <si>
    <t>196</t>
  </si>
  <si>
    <t>771591114R</t>
  </si>
  <si>
    <t>Podlahy spárování trvale pružným tmelem</t>
  </si>
  <si>
    <t>-927700947</t>
  </si>
  <si>
    <t>"m.č.1.05 mezi podlahou a stěnou"</t>
  </si>
  <si>
    <t>(7,39*2+0,275+5,86+0,275+0,24+0,3+0,3*2)</t>
  </si>
  <si>
    <t>"podlaha mezi dlažbou m.č.1.05 a 1.04"5,05</t>
  </si>
  <si>
    <t>197</t>
  </si>
  <si>
    <t>771591241</t>
  </si>
  <si>
    <t>Izolace těsnícími pásy vnitřní kout</t>
  </si>
  <si>
    <t>895188678</t>
  </si>
  <si>
    <t>"m.č.1.05 mezi podlahou a stěnou"6</t>
  </si>
  <si>
    <t>198</t>
  </si>
  <si>
    <t>771591242</t>
  </si>
  <si>
    <t>Izolace těsnícími pásy vnější roh</t>
  </si>
  <si>
    <t>1561361536</t>
  </si>
  <si>
    <t>"m.č.1.05 mezi podlahou a stěnou"4</t>
  </si>
  <si>
    <t>199</t>
  </si>
  <si>
    <t>771591251</t>
  </si>
  <si>
    <t>Izolace těsnící manžetou pro prostupy potrubí</t>
  </si>
  <si>
    <t>35352399</t>
  </si>
  <si>
    <t>"vpusť"1</t>
  </si>
  <si>
    <t>200</t>
  </si>
  <si>
    <t>771591264</t>
  </si>
  <si>
    <t>Izolace těsnícími pásy mezi podlahou a stěnou</t>
  </si>
  <si>
    <t>-1888809022</t>
  </si>
  <si>
    <t>201</t>
  </si>
  <si>
    <t>998771101</t>
  </si>
  <si>
    <t>Přesun hmot tonážní pro podlahy z dlaždic v objektech v do 6 m</t>
  </si>
  <si>
    <t>-1802150499</t>
  </si>
  <si>
    <t>202</t>
  </si>
  <si>
    <t>998771181</t>
  </si>
  <si>
    <t>Příplatek k přesunu hmot tonážní 771 prováděný bez použití mechanizace</t>
  </si>
  <si>
    <t>1926639539</t>
  </si>
  <si>
    <t>203</t>
  </si>
  <si>
    <t>998771192</t>
  </si>
  <si>
    <t>Příplatek k přesunu hmot tonážní 771 za zvětšený přesun do 100 m</t>
  </si>
  <si>
    <t>441638083</t>
  </si>
  <si>
    <t>781</t>
  </si>
  <si>
    <t>Dokončovací práce - obklady</t>
  </si>
  <si>
    <t>204</t>
  </si>
  <si>
    <t>781121011</t>
  </si>
  <si>
    <t>Nátěr penetrační na stěnu</t>
  </si>
  <si>
    <t>-1031551961</t>
  </si>
  <si>
    <t>205</t>
  </si>
  <si>
    <t>781131113R</t>
  </si>
  <si>
    <t>Izolace pod obklad  stěrkou ve dvou vrstvách</t>
  </si>
  <si>
    <t>1179235708</t>
  </si>
  <si>
    <t>206</t>
  </si>
  <si>
    <t>781131265R</t>
  </si>
  <si>
    <t>Izolace pod obklad těsnícími pásy do svislých koutů</t>
  </si>
  <si>
    <t>-1953958561</t>
  </si>
  <si>
    <t>"skladba S3"0,4*6</t>
  </si>
  <si>
    <t>207</t>
  </si>
  <si>
    <t>781473921</t>
  </si>
  <si>
    <t>Oprava obkladu z obkladaček keramických do 19 ks/m2 lepených</t>
  </si>
  <si>
    <t>-298215326</t>
  </si>
  <si>
    <t>"m.č.1.05 prostupy pro potrubí vzduchu"6</t>
  </si>
  <si>
    <t>208</t>
  </si>
  <si>
    <t>59761072R</t>
  </si>
  <si>
    <t>obklad keramický hladký shodný se stávajícím  přes 12 do 19ks/m2</t>
  </si>
  <si>
    <t>-646923555</t>
  </si>
  <si>
    <t>209</t>
  </si>
  <si>
    <t>781494111</t>
  </si>
  <si>
    <t>Plastové profily rohové lepené flexibilním lepidlem</t>
  </si>
  <si>
    <t>212125945</t>
  </si>
  <si>
    <t>"sokl S3 m.č.1.05"0,4*4</t>
  </si>
  <si>
    <t>210</t>
  </si>
  <si>
    <t>781732920R</t>
  </si>
  <si>
    <t>Oprava stávajícího obkladu z fasádních pásků 250x65 mm</t>
  </si>
  <si>
    <t>-719991010</t>
  </si>
  <si>
    <t>"pozn.31 předpoklad 1 m2"62</t>
  </si>
  <si>
    <t>211</t>
  </si>
  <si>
    <t>59777120R</t>
  </si>
  <si>
    <t>pásek fasádní glazovaný (kabřinec) 250x65x15 odstín shodný se stávajícím</t>
  </si>
  <si>
    <t>2117987571</t>
  </si>
  <si>
    <t>62*1,1 'Přepočtené koeficientem množství</t>
  </si>
  <si>
    <t>212</t>
  </si>
  <si>
    <t>781474115</t>
  </si>
  <si>
    <t>Montáž obkladů vnitřních keramických hladkých do 25 ks/m2 lepených flexibilním lepidlem</t>
  </si>
  <si>
    <t>1762508638</t>
  </si>
  <si>
    <t>213</t>
  </si>
  <si>
    <t>59761432</t>
  </si>
  <si>
    <t>dlažba keramická slinutá hladká do interiéru i exteriéru pro vysoké mechanické namáhání přes 22 do 25ks/m2</t>
  </si>
  <si>
    <t>419677512</t>
  </si>
  <si>
    <t>8,932*1,1 'Přepočtené koeficientem množství</t>
  </si>
  <si>
    <t>214</t>
  </si>
  <si>
    <t>781495114R</t>
  </si>
  <si>
    <t>Spárování  mezi vnitřním obkladem a podlahou trvale pružným tmelem</t>
  </si>
  <si>
    <t>-992903072</t>
  </si>
  <si>
    <t>"m.č.1.01"12,355+0,5*2+14,48+0,5*2+0,5+6,25-"dveře"1,45+0,26+7,69+0,275+(0,4+1,2)*2</t>
  </si>
  <si>
    <t>"m.č.1.02"0,4+0,5+1,79+6,49-"dveře"(0,6*2+0,8)+1,79+0,4*2</t>
  </si>
  <si>
    <t>215</t>
  </si>
  <si>
    <t>781735001R</t>
  </si>
  <si>
    <t>Oprava spárování stávajícího obkladu z fasádních pásků v rozsahu opravované plochy do 10 %</t>
  </si>
  <si>
    <t>1666317797</t>
  </si>
  <si>
    <t>"pozn.31"</t>
  </si>
  <si>
    <t>"stěny a sloupy"(14,48+0,5*3+12,355+0,5*3+6,79+0,275*2+0,4+6,26-1,45)*0,58+(1,2+0,4)*2*0,58</t>
  </si>
  <si>
    <t>(0,4+0,5+1,79+6,49-0,8-0,6*2+1,79+0,4*2)*0,58</t>
  </si>
  <si>
    <t>(5,59+0,73*2+0,4+7,12+0,5*2)*0,58+(0,4*4)*0,58</t>
  </si>
  <si>
    <t>216</t>
  </si>
  <si>
    <t>998781101</t>
  </si>
  <si>
    <t>Přesun hmot tonážní pro obklady keramické v objektech v do 6 m</t>
  </si>
  <si>
    <t>1130639639</t>
  </si>
  <si>
    <t>217</t>
  </si>
  <si>
    <t>998781181</t>
  </si>
  <si>
    <t>Příplatek k přesunu hmot tonážní 781 prováděný bez použití mechanizace</t>
  </si>
  <si>
    <t>-1266077334</t>
  </si>
  <si>
    <t>218</t>
  </si>
  <si>
    <t>998781192</t>
  </si>
  <si>
    <t>Příplatek k přesunu hmot tonážní 781 za zvětšený přesun do 100 m</t>
  </si>
  <si>
    <t>-315160366</t>
  </si>
  <si>
    <t>783</t>
  </si>
  <si>
    <t>Dokončovací práce - nátěry</t>
  </si>
  <si>
    <t>219</t>
  </si>
  <si>
    <t>783009421</t>
  </si>
  <si>
    <t>Bezpečnostní šrafování stěnových nebo podlahových hran</t>
  </si>
  <si>
    <t>1790913304</t>
  </si>
  <si>
    <t>"pozn.33"1,5*28</t>
  </si>
  <si>
    <t>220</t>
  </si>
  <si>
    <t>783218201</t>
  </si>
  <si>
    <t>Lakovací jednonásobný syntetický nátěr tesařských konstrukcí</t>
  </si>
  <si>
    <t>-223515382</t>
  </si>
  <si>
    <t>221</t>
  </si>
  <si>
    <t>783301311</t>
  </si>
  <si>
    <t>Odmaštění zámečnických konstrukcí vodou ředitelným odmašťovačem</t>
  </si>
  <si>
    <t>-364194270</t>
  </si>
  <si>
    <t>"mříž Z2"6,79*3,6*2</t>
  </si>
  <si>
    <t>222</t>
  </si>
  <si>
    <t>783306811</t>
  </si>
  <si>
    <t>Odstranění nátěru ze zámečnických konstrukcí oškrábáním</t>
  </si>
  <si>
    <t>436533353</t>
  </si>
  <si>
    <t>223</t>
  </si>
  <si>
    <t>783314101</t>
  </si>
  <si>
    <t>Základní jednonásobný syntetický nátěr zámečnických konstrukcí</t>
  </si>
  <si>
    <t>-683244418</t>
  </si>
  <si>
    <t>224</t>
  </si>
  <si>
    <t>783315101</t>
  </si>
  <si>
    <t>Mezinátěr jednonásobný syntetický standardní zámečnických konstrukcí</t>
  </si>
  <si>
    <t>-1040872044</t>
  </si>
  <si>
    <t>225</t>
  </si>
  <si>
    <t>783317101</t>
  </si>
  <si>
    <t>Krycí jednonásobný syntetický standardní nátěr zámečnických konstrukcí</t>
  </si>
  <si>
    <t>-1353653268</t>
  </si>
  <si>
    <t>226</t>
  </si>
  <si>
    <t>783601713</t>
  </si>
  <si>
    <t>Odmaštění vodou ředitelným odmašťovačem potrubí DN do 50 mm</t>
  </si>
  <si>
    <t>-83057544</t>
  </si>
  <si>
    <t>"nové potrubí rozvod vzduchu"65</t>
  </si>
  <si>
    <t>227</t>
  </si>
  <si>
    <t>783614651</t>
  </si>
  <si>
    <t>Základní antikorozní jednonásobný syntetický potrubí DN do 50 mm</t>
  </si>
  <si>
    <t>194799197</t>
  </si>
  <si>
    <t>228</t>
  </si>
  <si>
    <t>783617601</t>
  </si>
  <si>
    <t>Krycí jednonásobný syntetický nátěr potrubí DN do 50 mm</t>
  </si>
  <si>
    <t>801347093</t>
  </si>
  <si>
    <t>229</t>
  </si>
  <si>
    <t>783901453</t>
  </si>
  <si>
    <t>Vysátí betonových podlah před provedením nátěru</t>
  </si>
  <si>
    <t>-1139912307</t>
  </si>
  <si>
    <t>"m.č.1.01"177,89</t>
  </si>
  <si>
    <t>230</t>
  </si>
  <si>
    <t>783906851</t>
  </si>
  <si>
    <t>Odstranění nátěrů z betonových podlah obroušením</t>
  </si>
  <si>
    <t>-538468594</t>
  </si>
  <si>
    <t>"m.č.1.01 ponechaný pás u středové zdi"6,7*0,1</t>
  </si>
  <si>
    <t>231</t>
  </si>
  <si>
    <t>783906852R</t>
  </si>
  <si>
    <t>Odstranění nátěrů  obroušení ruční ( v místě styku se stěnou, v rozích apod.)</t>
  </si>
  <si>
    <t>-1673176711</t>
  </si>
  <si>
    <t>"m.č.1.02"6,49+(1,79+0,4+0,32)*2</t>
  </si>
  <si>
    <t>"m.č.1.01 ponechaný pás u středové zdi"6,7+0,1*2</t>
  </si>
  <si>
    <t>232</t>
  </si>
  <si>
    <t>783933151</t>
  </si>
  <si>
    <t>Penetrační epoxidový nátěr hladkých betonových podlah</t>
  </si>
  <si>
    <t>185334258</t>
  </si>
  <si>
    <t>233</t>
  </si>
  <si>
    <t>783933161</t>
  </si>
  <si>
    <t>Penetrační epoxidový nátěr pórovitých betonových podlah</t>
  </si>
  <si>
    <t>91219215</t>
  </si>
  <si>
    <t>234</t>
  </si>
  <si>
    <t>783937164R</t>
  </si>
  <si>
    <t>Krycí dvojnásobný epoxidový nátěr parkovacích ploch betonové podlahy</t>
  </si>
  <si>
    <t>988765623</t>
  </si>
  <si>
    <t>235</t>
  </si>
  <si>
    <t>783997151</t>
  </si>
  <si>
    <t>Příplatek k cenám krycího nátěru betonové podlahy za protiskluznou úpravu</t>
  </si>
  <si>
    <t>649637246</t>
  </si>
  <si>
    <t>784</t>
  </si>
  <si>
    <t>Dokončovací práce - malby a tapety</t>
  </si>
  <si>
    <t>236</t>
  </si>
  <si>
    <t>784111001</t>
  </si>
  <si>
    <t>Oprášení (ometení ) podkladu v místnostech výšky do 3,80 m</t>
  </si>
  <si>
    <t>-2070985275</t>
  </si>
  <si>
    <t>"strop"177,9</t>
  </si>
  <si>
    <t>"strop"13,4</t>
  </si>
  <si>
    <t>"m.č.1.04"</t>
  </si>
  <si>
    <t>(12,17+2,1+1+6,9+0,15*2+0,3)*3,52</t>
  </si>
  <si>
    <t>-"obklad"(12,17-1,45-0,9+2,1+1+6,9-0,9*2+0,15*2+0,3)*0,58</t>
  </si>
  <si>
    <t>"strop"85,05</t>
  </si>
  <si>
    <t>"m.č.1.05 strop"42,69</t>
  </si>
  <si>
    <t>237</t>
  </si>
  <si>
    <t>784171001</t>
  </si>
  <si>
    <t>Olepování vnitřních ploch páskou v místnostech výšky do 3,80 m</t>
  </si>
  <si>
    <t>1193239166</t>
  </si>
  <si>
    <t>"obklad"</t>
  </si>
  <si>
    <t>"stěny a sloupy"(14,48+0,5*3+12,355+0,5*3+6,79+0,275*2+0,4+6,26-1,45)+(1,2+0,4)*2</t>
  </si>
  <si>
    <t>(0,4+0,5+1,79+6,49-0,8-0,6*2+1,79+0,4*2)</t>
  </si>
  <si>
    <t>(12,169-1,45-0,9+6,79-3,69+6,82+0,13-0,9*2)+3,52*2</t>
  </si>
  <si>
    <t>"m.č.1.05"</t>
  </si>
  <si>
    <t>5,87+7,4*2+0,275+0,3*2+0,4*2</t>
  </si>
  <si>
    <t>(5,59+0,73*2+0,4+7,12+0,5*2)+(0,4*4)</t>
  </si>
  <si>
    <t>238</t>
  </si>
  <si>
    <t>58124838</t>
  </si>
  <si>
    <t>páska maskovací krepová pro malířské potřeby š 50mm</t>
  </si>
  <si>
    <t>1140136699</t>
  </si>
  <si>
    <t>119,979*1,05 'Přepočtené koeficientem množství</t>
  </si>
  <si>
    <t>239</t>
  </si>
  <si>
    <t>784171101</t>
  </si>
  <si>
    <t>Zakrytí vnitřních podlah včetně pozdějšího odkrytí</t>
  </si>
  <si>
    <t>-1851384180</t>
  </si>
  <si>
    <t>"část m.č.1.08 provizorní dílna"42,5</t>
  </si>
  <si>
    <t>240</t>
  </si>
  <si>
    <t>581248460</t>
  </si>
  <si>
    <t>fólie pro malířské potřeby textilní, PG 4030-03, 1 x 3 m</t>
  </si>
  <si>
    <t>1824823158</t>
  </si>
  <si>
    <t>127,55*1,05 'Přepočtené koeficientem množství</t>
  </si>
  <si>
    <t>241</t>
  </si>
  <si>
    <t>784171111</t>
  </si>
  <si>
    <t>Zakrytí vnitřních ploch stěn v místnostech výšky do 3,80 m</t>
  </si>
  <si>
    <t>754698454</t>
  </si>
  <si>
    <t>"okna"</t>
  </si>
  <si>
    <t>"m.č.1.01"1,56*0,6*6+1,56*1,2*4</t>
  </si>
  <si>
    <t>"m.č.1.05"1,56*0,6*2</t>
  </si>
  <si>
    <t>"část m.č.1.08 provizorní dílna"1,56*0,6*2</t>
  </si>
  <si>
    <t>"dveře"</t>
  </si>
  <si>
    <t>"m.č.1.02"(0,6*2+0,8)*2</t>
  </si>
  <si>
    <t>"m.č.1.04"(1,45+0,9*3)*2</t>
  </si>
  <si>
    <t>"m.č.1.01"1,45*2</t>
  </si>
  <si>
    <t>242</t>
  </si>
  <si>
    <t>58124844</t>
  </si>
  <si>
    <t>fólie pro malířské potřeby zakrývací tl 25µ 4x5m</t>
  </si>
  <si>
    <t>-2129150554</t>
  </si>
  <si>
    <t>32,048*1,05 'Přepočtené koeficientem množství</t>
  </si>
  <si>
    <t>243</t>
  </si>
  <si>
    <t>1597651597</t>
  </si>
  <si>
    <t>"m.č.1.01"(1,56+0,6)*2*6+(1,56+1,2)*2*4</t>
  </si>
  <si>
    <t>"m.č.1.05"(1,56+0,6)*2*2</t>
  </si>
  <si>
    <t>"část m.č.1.08 provizorní dílna"(1,56+0,6)*2*2</t>
  </si>
  <si>
    <t>"m.č.1.02"(0,6*2+0,8)*2+2*3</t>
  </si>
  <si>
    <t>"m.č.1.04"(1,45+0,9*3)*2+2*4</t>
  </si>
  <si>
    <t>"m.č.1.01"(1,45+2)*2</t>
  </si>
  <si>
    <t>98,48*1,05 'Přepočtené koeficientem množství</t>
  </si>
  <si>
    <t>244</t>
  </si>
  <si>
    <t>784171131R</t>
  </si>
  <si>
    <t>Zakrytí vnitřních ploch konstrukcí nebo prvků v místnostech výšky do 3,80 m-obalení konstrukcí a prvků fólií přilepenou lepící páskou</t>
  </si>
  <si>
    <t>439838639</t>
  </si>
  <si>
    <t>"ponechané zařízení a vybavení na stěnách a stropech dotčené výmalbou např. roleta,VZT potrubí, rozvody elektro,světla apod."1</t>
  </si>
  <si>
    <t>245</t>
  </si>
  <si>
    <t>784181121</t>
  </si>
  <si>
    <t>Hloubková jednonásobná penetrace podkladu v místnostech výšky do 3,80 m</t>
  </si>
  <si>
    <t>390548447</t>
  </si>
  <si>
    <t>246</t>
  </si>
  <si>
    <t>784221101</t>
  </si>
  <si>
    <t>Dvojnásobné bílé malby ze směsí za sucha dobře otěruvzdorných v místnostech do 3,80 m</t>
  </si>
  <si>
    <t>-1719317696</t>
  </si>
  <si>
    <t>"jako penetrace"569,328</t>
  </si>
  <si>
    <t>247</t>
  </si>
  <si>
    <t>784950031R</t>
  </si>
  <si>
    <t>Oprava stávajících maleb z malířských směsí</t>
  </si>
  <si>
    <t>-1729411750</t>
  </si>
  <si>
    <t>"jen lokální oprava cca 30% z plochy"</t>
  </si>
  <si>
    <t>39,49*0,3 'Přepočtené koeficientem množství</t>
  </si>
  <si>
    <t>37M</t>
  </si>
  <si>
    <t>Strojní vybavení a zařízení dílen</t>
  </si>
  <si>
    <t>248</t>
  </si>
  <si>
    <t>370010001R</t>
  </si>
  <si>
    <t>Montáž a dodávka asymetrický hydraulický dvousloupový zvedák s nosností 3,6t, s novými 4ks trojdílnými rameny.Barva RAL 5010,celk.výška=3670mm, průjezdná šířka =2200mm cena za kompletní provedení vč.dopravy</t>
  </si>
  <si>
    <t>-1654456830</t>
  </si>
  <si>
    <t>P</t>
  </si>
  <si>
    <t>Poznámka k položce:
 asymetrický hydraulický dvousloupový zvedák s novými 4ks trojdílnými rameny
-  nosnost 3600 kg
-  Proporcionální regulace zdvihu pákou
-  Asymetrická konstrukce 
-  Ekonomicky výhodný hydraulický pohon 
-  Dvojčinné zajištění proti promáčknutí střechy 
-  Snadná obsluha, český výrobek 
-  Odpovídá veškerým požadavkům ČSN EN 1493
-  Nástavce 4x50mm, 4x100mm jsou zahrnuty v ceně zvedáku
-  Tlačítkové - elektromagnetické ovládání
-  Maximální doba zvedání: 41s
-  Minimální doba spouštění: 24s
-  Elektrická soustava: TN-S 3/N/PE 400/230V AC,50 Hz
-  Motor: 2,2KW
- Maximální výška ramene : 1870 mm
- Minimální výška ramene  : 90 mm
- Maximální průjezdná výška : 3550 mm
- Celková výška : 3670 mm
- Světlost sloupů : 2565 mm
- Průjezdná šířka : 2220 mm
- Celková šířka : 3035 mm
- Vyložení ramene : 570-890 mm
- Vyložení dlouhého ramene : 930-1480 mm</t>
  </si>
  <si>
    <t>37M-D</t>
  </si>
  <si>
    <t>Demontáže stávajícího strojního vybavení a zařízení dílny</t>
  </si>
  <si>
    <t>249</t>
  </si>
  <si>
    <t>370000001R</t>
  </si>
  <si>
    <t>Demontáž strojního vybavení kotveného do podlahy - zouvačky pneumatik pro osobní automobily a přemístění do vymezených prostor</t>
  </si>
  <si>
    <t>286951532</t>
  </si>
  <si>
    <t>250</t>
  </si>
  <si>
    <t>370000002R</t>
  </si>
  <si>
    <t>Demontáž strojního vybavení kotveného do podlahy - vyvažovačka kol pro osobní automobily a přemístění do vymezených prostor</t>
  </si>
  <si>
    <t>-1747881480</t>
  </si>
  <si>
    <t>251</t>
  </si>
  <si>
    <t>370000003R</t>
  </si>
  <si>
    <t>Demontáž strojního vybavení kotveného do podlahy - hydraulický dvousloupový zvedák a  přemístění do vymezených prostor</t>
  </si>
  <si>
    <t>1561155772</t>
  </si>
  <si>
    <t>252</t>
  </si>
  <si>
    <t>370000004R</t>
  </si>
  <si>
    <t>Demontáž strojního vybavení kotveného do podlahy - hydraulický čtyřsloupový zvedák a  přemístění do vymezených prostor</t>
  </si>
  <si>
    <t>-306997557</t>
  </si>
  <si>
    <t>253</t>
  </si>
  <si>
    <t>370000005R</t>
  </si>
  <si>
    <t>Demontáž strojního vybavení kotveného do podlahy - elektrická sloupová vrtačka a  přemístění do vymezených prostor</t>
  </si>
  <si>
    <t>451534253</t>
  </si>
  <si>
    <t>254</t>
  </si>
  <si>
    <t>370000006R</t>
  </si>
  <si>
    <t>Demontáž strojního vybavení kotveného do podlahy - elektrická stojanová bruska a  přemístění do vymezených prostor</t>
  </si>
  <si>
    <t>-1508006799</t>
  </si>
  <si>
    <t>255</t>
  </si>
  <si>
    <t>370000007R</t>
  </si>
  <si>
    <t>Demontáž strojního vybavení kotveného do podlahy - hydraulický stojanový lis a  přemístění do vymezených prostor</t>
  </si>
  <si>
    <t>1963303345</t>
  </si>
  <si>
    <t>256</t>
  </si>
  <si>
    <t>370000011R</t>
  </si>
  <si>
    <t>Demontáž a vybourání zvedacího zařízení nosnost 2 t osazeného do podlahy včetně základu  - kompletní odstranění včetně odvozu a likvidace</t>
  </si>
  <si>
    <t>-416639091</t>
  </si>
  <si>
    <t>37M-1</t>
  </si>
  <si>
    <t>Montáže stávajícího strojní vybavení a zařízení dílny</t>
  </si>
  <si>
    <t>257</t>
  </si>
  <si>
    <t>370000021R</t>
  </si>
  <si>
    <t>Montáž strojního vybavení kotveného do podlahy - zouvačky pneumatik pro osobní automobily a přemístění z vymezených prostor</t>
  </si>
  <si>
    <t>102048194</t>
  </si>
  <si>
    <t>258</t>
  </si>
  <si>
    <t>370000022R</t>
  </si>
  <si>
    <t>Montáž strojního vybavení kotveného do podlahy - vyvažovačka kol pro osobní automobily a přemístění z vymezených prostor</t>
  </si>
  <si>
    <t>-1042512457</t>
  </si>
  <si>
    <t>259</t>
  </si>
  <si>
    <t>370000023R</t>
  </si>
  <si>
    <t>Montáž strojního vybavení kotveného do podlahy 2x8 kotvy M14 dl.250 mm vlepen.na chem maltu hl.200 mm+ 2x8 matky M14- hydraulický dvousloupový zvedák a  přemístění z vymezených prostor</t>
  </si>
  <si>
    <t>-1440455935</t>
  </si>
  <si>
    <t>"pozn.27"1</t>
  </si>
  <si>
    <t>260</t>
  </si>
  <si>
    <t>370000024R</t>
  </si>
  <si>
    <t>Montáž strojního vybavení kotveného do podlahy 4x4 kotvy M14 dl.250 mm vlepen.na chem maltu hl.200 mm+ 4x4 matky M14- hydraulický čtyřsloupový zvedák a  přemístění z vymezených prostor</t>
  </si>
  <si>
    <t>912513999</t>
  </si>
  <si>
    <t>"pozn.26"1</t>
  </si>
  <si>
    <t>261</t>
  </si>
  <si>
    <t>370000025R</t>
  </si>
  <si>
    <t>Montáž strojního vybavení kotveného do podlahy - elektrická sloupová vrtačka a  přemístění z vymezených prostor</t>
  </si>
  <si>
    <t>-1519553443</t>
  </si>
  <si>
    <t>262</t>
  </si>
  <si>
    <t>370000026R</t>
  </si>
  <si>
    <t>Montáž strojního vybavení kotveného do podlahy - elektrická stojanová bruska a  přemístění z vymezených prostor</t>
  </si>
  <si>
    <t>-1767095318</t>
  </si>
  <si>
    <t>263</t>
  </si>
  <si>
    <t>370000027R</t>
  </si>
  <si>
    <t>Montáž strojního vybavení kotveného do podlahy - hydraulický stojanový lis a  přemístění z vymezených prostor</t>
  </si>
  <si>
    <t>-467165930</t>
  </si>
  <si>
    <t>HZS</t>
  </si>
  <si>
    <t>Hodinové zúčtovací sazby</t>
  </si>
  <si>
    <t>264</t>
  </si>
  <si>
    <t>HZS1291</t>
  </si>
  <si>
    <t>Hodinová zúčtovací sazba pomocný stavební dělník</t>
  </si>
  <si>
    <t>hod</t>
  </si>
  <si>
    <t>1427830292</t>
  </si>
  <si>
    <t>"demontáž a zpětná montáž drobného vybavení na stěnách pro novou výmalbu (např.hasicí přístroje,bezp. a informační cedule apod.)"10</t>
  </si>
  <si>
    <t>Objekt:</t>
  </si>
  <si>
    <t>Sanace - Sanace podlahy v m.č.1.04 a 1.08</t>
  </si>
  <si>
    <t>1653965562</t>
  </si>
  <si>
    <t>"skladba S5 40% z celkové plochy"</t>
  </si>
  <si>
    <t>83*0,06</t>
  </si>
  <si>
    <t>"náběhové klíny"(11,9+0,97+0,97+0,92+2,3*2+0,96+0,8*2+2,3)*0,8*0,06</t>
  </si>
  <si>
    <t>6,143*0,4 'Přepočtené koeficientem množství</t>
  </si>
  <si>
    <t>-640105043</t>
  </si>
  <si>
    <t>96*(0,16+0,22)/2</t>
  </si>
  <si>
    <t>18,24*0,4 'Přepočtené koeficientem množství</t>
  </si>
  <si>
    <t>-435536999</t>
  </si>
  <si>
    <t>1762041826</t>
  </si>
  <si>
    <t>-34437046</t>
  </si>
  <si>
    <t>1,163*0,4 'Přepočtené koeficientem množství</t>
  </si>
  <si>
    <t>-1458201108</t>
  </si>
  <si>
    <t>"krycí mazanina"6,143</t>
  </si>
  <si>
    <t>631319197</t>
  </si>
  <si>
    <t>Příplatek k mazanině tl do 240 mm za plochu do 5 m2</t>
  </si>
  <si>
    <t>1242401706</t>
  </si>
  <si>
    <t>-1367483156</t>
  </si>
  <si>
    <t>96*5,27*2/1000</t>
  </si>
  <si>
    <t>1,012*0,4 'Přepočtené koeficientem množství</t>
  </si>
  <si>
    <t>696363412</t>
  </si>
  <si>
    <t>17+7+42+12,3+16,3</t>
  </si>
  <si>
    <t>94,6*0,4 'Přepočtené koeficientem množství</t>
  </si>
  <si>
    <t>-838807057</t>
  </si>
  <si>
    <t>96*0,45</t>
  </si>
  <si>
    <t>43,2*0,4 'Přepočtené koeficientem množství</t>
  </si>
  <si>
    <t>965042151R</t>
  </si>
  <si>
    <t>Bourání podkladů  mazanin betonových se zakrápěním tl do 100 mm pl do 4 m2</t>
  </si>
  <si>
    <t>1334301597</t>
  </si>
  <si>
    <t xml:space="preserve">"skladba Sb4 40% z celkové plochy" </t>
  </si>
  <si>
    <t>"podkladní beton"96*0,05</t>
  </si>
  <si>
    <t>"mazanina pod dlažbou"96*0,06</t>
  </si>
  <si>
    <t>10,56*0,4 'Přepočtené koeficientem množství</t>
  </si>
  <si>
    <t>965043461R</t>
  </si>
  <si>
    <t>Bourání podkladů mazanin betonových s potěrem se zakrápěním celkové tl do 200 mm pl do 4 m2</t>
  </si>
  <si>
    <t>1224299476</t>
  </si>
  <si>
    <t>96*0,17</t>
  </si>
  <si>
    <t>16,32*0,4 'Přepočtené koeficientem množství</t>
  </si>
  <si>
    <t>819135666</t>
  </si>
  <si>
    <t>-292058333</t>
  </si>
  <si>
    <t>1097444568</t>
  </si>
  <si>
    <t>"náběhové klíny"(11,9+0,97+0,97+0,92+2,3*2+0,96+0,8*2+2,3)*0,8</t>
  </si>
  <si>
    <t>102,376*0,4 'Přepočtené koeficientem množství</t>
  </si>
  <si>
    <t>2140561022</t>
  </si>
  <si>
    <t>"předpoklad 5% z celkové plochy"102,376*0,05</t>
  </si>
  <si>
    <t>5,119*0,4 'Přepočtené koeficientem množství</t>
  </si>
  <si>
    <t>2006495648</t>
  </si>
  <si>
    <t>5,12*0,4 'Přepočtené koeficientem množství</t>
  </si>
  <si>
    <t>985422400R</t>
  </si>
  <si>
    <t>Sanování podlahy pomocí metody sanačních vrtů a injektáže pomocí nízkoexpanzní hmoty- kompletní provedení včetně dopravy a přesunu</t>
  </si>
  <si>
    <t>-924127838</t>
  </si>
  <si>
    <t>"sanování podlahy 60% z celkové plochy"96</t>
  </si>
  <si>
    <t>96*0,6 'Přepočtené koeficientem množství</t>
  </si>
  <si>
    <t>-1982973131</t>
  </si>
  <si>
    <t>"skladba Sb4 40% z celkové plochy"63</t>
  </si>
  <si>
    <t>63*0,4 'Přepočtené koeficientem množství</t>
  </si>
  <si>
    <t>-1119645650</t>
  </si>
  <si>
    <t>-1284224399</t>
  </si>
  <si>
    <t>53,221*5 'Přepočtené koeficientem množství</t>
  </si>
  <si>
    <t>-2022796651</t>
  </si>
  <si>
    <t>-344133444</t>
  </si>
  <si>
    <t>53,221*19 'Přepočtené koeficientem množství</t>
  </si>
  <si>
    <t>-425496559</t>
  </si>
  <si>
    <t>"betony"29,029</t>
  </si>
  <si>
    <t>-1913522729</t>
  </si>
  <si>
    <t>"násypy"24,192</t>
  </si>
  <si>
    <t>-476197446</t>
  </si>
  <si>
    <t>-1635414199</t>
  </si>
  <si>
    <t>-204960753</t>
  </si>
  <si>
    <t>40,95*0,0003 'Přepočtené koeficientem množství</t>
  </si>
  <si>
    <t>407409455</t>
  </si>
  <si>
    <t>-748483600</t>
  </si>
  <si>
    <t>40,95*1,15 'Přepočtené koeficientem množství</t>
  </si>
  <si>
    <t>-1563021292</t>
  </si>
  <si>
    <t>-1237706993</t>
  </si>
  <si>
    <t>1257955186</t>
  </si>
  <si>
    <t>-1100012513</t>
  </si>
  <si>
    <t>96*0,4 'Přepočtené koeficientem množství</t>
  </si>
  <si>
    <t>771554116</t>
  </si>
  <si>
    <t>Montáž podlah z dlaždic teracových lepených flexibilním lepidlem do 25 ks/m2</t>
  </si>
  <si>
    <t>-477139339</t>
  </si>
  <si>
    <t>59247001</t>
  </si>
  <si>
    <t>dlaždice teracová 300x300x30mm</t>
  </si>
  <si>
    <t>98946020</t>
  </si>
  <si>
    <t>38,4*1,1 'Přepočtené koeficientem množství</t>
  </si>
  <si>
    <t>-1889105937</t>
  </si>
  <si>
    <t>1923463574</t>
  </si>
  <si>
    <t>116246043</t>
  </si>
  <si>
    <t>-479520192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</si>
  <si>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</si>
  <si>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</si>
  <si>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</si>
  <si>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</si>
  <si>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</si>
  <si>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</si>
  <si>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</si>
  <si>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</si>
  <si>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</si>
  <si>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</si>
  <si>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1024</t>
  </si>
  <si>
    <t>280778744</t>
  </si>
  <si>
    <t>VRN3</t>
  </si>
  <si>
    <t>Zařízení staveniště</t>
  </si>
  <si>
    <t>032403000</t>
  </si>
  <si>
    <t>Vybudování provizorního přejezdu</t>
  </si>
  <si>
    <t>-1724098528</t>
  </si>
  <si>
    <t>032703000R</t>
  </si>
  <si>
    <t>Likvidace odpadů, sání a vývoz  odpadní vody z jímky o objemu 10 m3</t>
  </si>
  <si>
    <t>…</t>
  </si>
  <si>
    <t>-1211853932</t>
  </si>
  <si>
    <t>032803000</t>
  </si>
  <si>
    <t>Ostatní vybavení staveniště-  zázemí staveniště</t>
  </si>
  <si>
    <t>1343140704</t>
  </si>
  <si>
    <t>032903000</t>
  </si>
  <si>
    <t>Náklady na provoz a údržbu zázemí staveniště</t>
  </si>
  <si>
    <t>-1247034013</t>
  </si>
  <si>
    <t>033002000</t>
  </si>
  <si>
    <t>Připojení staveniště na inženýrské sítě a spotřeba energií,vodné a stočné</t>
  </si>
  <si>
    <t>1233975808</t>
  </si>
  <si>
    <t>034103000</t>
  </si>
  <si>
    <t>Dočasné oplocení staveniště</t>
  </si>
  <si>
    <t>-285256143</t>
  </si>
  <si>
    <t>034503000</t>
  </si>
  <si>
    <t>Označení staveniště, dočasné štítky a informační tabule apod.</t>
  </si>
  <si>
    <t>870922489</t>
  </si>
  <si>
    <t>034703000R</t>
  </si>
  <si>
    <t>Zabezpečení staveniště - zřízení provozního vstupu před stávající roletu a zřízení dvoudílné shrnovací plachty k zamezení průniku prachu do prostor garáže</t>
  </si>
  <si>
    <t>1373763172</t>
  </si>
  <si>
    <t>034803000R</t>
  </si>
  <si>
    <t>Zřízení dočasného skladu autodílny- využití stávající ocelové konstrukce přístřešku, který bude opláštěna deskami OSB tl. 18 mm s ochran.nátěrem a  2křídl.uzamykatelnými dveřmi šíře min 1200 mm.</t>
  </si>
  <si>
    <t>1887425795</t>
  </si>
  <si>
    <t>034903000R</t>
  </si>
  <si>
    <t>Opatření na ochranu inženýrských sítí na staveništi</t>
  </si>
  <si>
    <t>-584460656</t>
  </si>
  <si>
    <t>039002000</t>
  </si>
  <si>
    <t>Zrušení zařízení, zabezpečení staveniště,dočasného skladu,přejezdu atd. a uvedení do původního stavu</t>
  </si>
  <si>
    <t>1820911644</t>
  </si>
  <si>
    <t>VRN4</t>
  </si>
  <si>
    <t>Inženýrská činnost</t>
  </si>
  <si>
    <t>043203000</t>
  </si>
  <si>
    <t xml:space="preserve">Kamerový průzkum stávající ležaté vnitřní kanalizace ( cca 90 m), včetně vyhotovení zprávy a záznamu </t>
  </si>
  <si>
    <t>-918418416</t>
  </si>
  <si>
    <t>045203000</t>
  </si>
  <si>
    <t>Kompletační činnost</t>
  </si>
  <si>
    <t>281409335</t>
  </si>
  <si>
    <t>VRN7</t>
  </si>
  <si>
    <t>Provozní vlivy</t>
  </si>
  <si>
    <t>070001000</t>
  </si>
  <si>
    <t>981963007</t>
  </si>
  <si>
    <t>Poznámka k položce:
Oddíl provozní vlivy obsahuje zejména, avšak nikoliv pouze, následující:
-ztížený provoz
-provoz investora a třetích osob
- nutnost prověření osob pro vstup na staveniště</t>
  </si>
  <si>
    <t>VRN9</t>
  </si>
  <si>
    <t>Ostatní náklady</t>
  </si>
  <si>
    <t>090001000</t>
  </si>
  <si>
    <t>1747047148</t>
  </si>
  <si>
    <t>Poznámka k položce:
Oddíl Ostatní  náklady obsahuje zejména, avšak nikoliv pouze, následující služby:
- Bezpečnostní, zdravotní a sociální zabezpečení pro pracovníky
- Kontrola hluku, znečištění a všechny ostatní závazky vyplývající ze zákona
- Systém pro kontrolu bezpečnosti práce
- Protipožární opatření
- Testování a prověřování stavebních materiálů a výrobků, zkoušky
- Vzorkování
- Individuální vyzkoušení
- Komplexní zkoušky
- Zaškolení uživatelů a provozních pracovníků Objednatele 
- Koordinační činnost vlastních subdodavatelů a státních nebo monopolních organizací.
- Koordinační činnost přímých dodavatelů Objednatele v rozsahu organizace činnosti na stavbě, poskytnutí přístupu k energiím a součinnosti při kompletaci a vyzkoušení dodávek navazujících na dodávky Zhotovitele.
- Pojištění
- Zajištění návodů a manuálů k provozu a údržbě ve 2 vyhotoveních
- Náklady spojené se zárukou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</si>
</sst>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2"/>
      <c r="AQ5" s="22"/>
      <c r="AR5" s="20"/>
      <c r="BE5" s="296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2"/>
      <c r="AQ6" s="22"/>
      <c r="AR6" s="20"/>
      <c r="BE6" s="297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97"/>
      <c r="BS7" s="17" t="s">
        <v>6</v>
      </c>
    </row>
    <row r="8" spans="2:7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31</v>
      </c>
      <c r="AO8" s="22"/>
      <c r="AP8" s="22"/>
      <c r="AQ8" s="22"/>
      <c r="AR8" s="20"/>
      <c r="BE8" s="297"/>
      <c r="BS8" s="17" t="s">
        <v>6</v>
      </c>
    </row>
    <row r="9" spans="2:71" ht="29.25" customHeight="1">
      <c r="B9" s="21"/>
      <c r="C9" s="22"/>
      <c r="D9" s="26" t="s">
        <v>24</v>
      </c>
      <c r="E9" s="22"/>
      <c r="F9" s="22"/>
      <c r="G9" s="22"/>
      <c r="H9" s="22"/>
      <c r="I9" s="22"/>
      <c r="J9" s="22"/>
      <c r="K9" s="31" t="s">
        <v>25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7"/>
      <c r="BS9" s="17" t="s">
        <v>6</v>
      </c>
    </row>
    <row r="10" spans="2:7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1</v>
      </c>
      <c r="AO10" s="22"/>
      <c r="AP10" s="22"/>
      <c r="AQ10" s="22"/>
      <c r="AR10" s="20"/>
      <c r="BE10" s="297"/>
      <c r="BS10" s="17" t="s">
        <v>6</v>
      </c>
    </row>
    <row r="11" spans="2:7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</v>
      </c>
      <c r="AO11" s="22"/>
      <c r="AP11" s="22"/>
      <c r="AQ11" s="22"/>
      <c r="AR11" s="20"/>
      <c r="BE11" s="297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7"/>
      <c r="BS12" s="17" t="s">
        <v>6</v>
      </c>
    </row>
    <row r="13" spans="2:7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2" t="s">
        <v>31</v>
      </c>
      <c r="AO13" s="22"/>
      <c r="AP13" s="22"/>
      <c r="AQ13" s="22"/>
      <c r="AR13" s="20"/>
      <c r="BE13" s="297"/>
      <c r="BS13" s="17" t="s">
        <v>6</v>
      </c>
    </row>
    <row r="14" spans="2:71" ht="12.75">
      <c r="B14" s="21"/>
      <c r="C14" s="22"/>
      <c r="D14" s="22"/>
      <c r="E14" s="291" t="s">
        <v>31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" t="s">
        <v>29</v>
      </c>
      <c r="AL14" s="22"/>
      <c r="AM14" s="22"/>
      <c r="AN14" s="32" t="s">
        <v>31</v>
      </c>
      <c r="AO14" s="22"/>
      <c r="AP14" s="22"/>
      <c r="AQ14" s="22"/>
      <c r="AR14" s="20"/>
      <c r="BE14" s="297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7"/>
      <c r="BS15" s="17" t="s">
        <v>4</v>
      </c>
    </row>
    <row r="16" spans="2:7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1</v>
      </c>
      <c r="AO16" s="22"/>
      <c r="AP16" s="22"/>
      <c r="AQ16" s="22"/>
      <c r="AR16" s="20"/>
      <c r="BE16" s="297"/>
      <c r="BS16" s="17" t="s">
        <v>4</v>
      </c>
    </row>
    <row r="17" spans="2:71" ht="18.4" customHeight="1">
      <c r="B17" s="21"/>
      <c r="C17" s="22"/>
      <c r="D17" s="22"/>
      <c r="E17" s="27" t="s">
        <v>28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297"/>
      <c r="BS17" s="17" t="s">
        <v>33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7"/>
      <c r="BS18" s="17" t="s">
        <v>6</v>
      </c>
    </row>
    <row r="19" spans="2:7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297"/>
      <c r="BS19" s="17" t="s">
        <v>6</v>
      </c>
    </row>
    <row r="20" spans="2:71" ht="18.4" customHeight="1">
      <c r="B20" s="21"/>
      <c r="C20" s="22"/>
      <c r="D20" s="22"/>
      <c r="E20" s="27" t="s">
        <v>28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297"/>
      <c r="BS20" s="17" t="s">
        <v>33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7"/>
    </row>
    <row r="22" spans="2:57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7"/>
    </row>
    <row r="23" spans="2:57" ht="51" customHeight="1">
      <c r="B23" s="21"/>
      <c r="C23" s="22"/>
      <c r="D23" s="22"/>
      <c r="E23" s="293" t="s">
        <v>36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2"/>
      <c r="AP23" s="22"/>
      <c r="AQ23" s="22"/>
      <c r="AR23" s="20"/>
      <c r="BE23" s="297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7"/>
    </row>
    <row r="25" spans="2:57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97"/>
    </row>
    <row r="26" spans="2:57" s="1" customFormat="1" ht="25.9" customHeight="1"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4">
        <f>ROUND(AG94,2)</f>
        <v>0</v>
      </c>
      <c r="AL26" s="275"/>
      <c r="AM26" s="275"/>
      <c r="AN26" s="275"/>
      <c r="AO26" s="275"/>
      <c r="AP26" s="36"/>
      <c r="AQ26" s="36"/>
      <c r="AR26" s="39"/>
      <c r="BE26" s="297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7"/>
    </row>
    <row r="28" spans="2:57" s="1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4" t="s">
        <v>38</v>
      </c>
      <c r="M28" s="294"/>
      <c r="N28" s="294"/>
      <c r="O28" s="294"/>
      <c r="P28" s="294"/>
      <c r="Q28" s="36"/>
      <c r="R28" s="36"/>
      <c r="S28" s="36"/>
      <c r="T28" s="36"/>
      <c r="U28" s="36"/>
      <c r="V28" s="36"/>
      <c r="W28" s="294" t="s">
        <v>39</v>
      </c>
      <c r="X28" s="294"/>
      <c r="Y28" s="294"/>
      <c r="Z28" s="294"/>
      <c r="AA28" s="294"/>
      <c r="AB28" s="294"/>
      <c r="AC28" s="294"/>
      <c r="AD28" s="294"/>
      <c r="AE28" s="294"/>
      <c r="AF28" s="36"/>
      <c r="AG28" s="36"/>
      <c r="AH28" s="36"/>
      <c r="AI28" s="36"/>
      <c r="AJ28" s="36"/>
      <c r="AK28" s="294" t="s">
        <v>40</v>
      </c>
      <c r="AL28" s="294"/>
      <c r="AM28" s="294"/>
      <c r="AN28" s="294"/>
      <c r="AO28" s="294"/>
      <c r="AP28" s="36"/>
      <c r="AQ28" s="36"/>
      <c r="AR28" s="39"/>
      <c r="BE28" s="297"/>
    </row>
    <row r="29" spans="2:57" s="2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95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ROUND(AV94,2)</f>
        <v>0</v>
      </c>
      <c r="AL29" s="273"/>
      <c r="AM29" s="273"/>
      <c r="AN29" s="273"/>
      <c r="AO29" s="273"/>
      <c r="AP29" s="41"/>
      <c r="AQ29" s="41"/>
      <c r="AR29" s="42"/>
      <c r="BE29" s="298"/>
    </row>
    <row r="30" spans="2:57" s="2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95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ROUND(AW94,2)</f>
        <v>0</v>
      </c>
      <c r="AL30" s="273"/>
      <c r="AM30" s="273"/>
      <c r="AN30" s="273"/>
      <c r="AO30" s="273"/>
      <c r="AP30" s="41"/>
      <c r="AQ30" s="41"/>
      <c r="AR30" s="42"/>
      <c r="BE30" s="298"/>
    </row>
    <row r="31" spans="2:57" s="2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95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98"/>
    </row>
    <row r="32" spans="2:57" s="2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95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98"/>
    </row>
    <row r="33" spans="2:57" s="2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95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9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7"/>
    </row>
    <row r="35" spans="2:44" s="1" customFormat="1" ht="25.9" customHeight="1"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05" t="s">
        <v>49</v>
      </c>
      <c r="Y35" s="306"/>
      <c r="Z35" s="306"/>
      <c r="AA35" s="306"/>
      <c r="AB35" s="306"/>
      <c r="AC35" s="45"/>
      <c r="AD35" s="45"/>
      <c r="AE35" s="45"/>
      <c r="AF35" s="45"/>
      <c r="AG35" s="45"/>
      <c r="AH35" s="45"/>
      <c r="AI35" s="45"/>
      <c r="AJ35" s="45"/>
      <c r="AK35" s="307">
        <f>SUM(AK26:AK33)</f>
        <v>0</v>
      </c>
      <c r="AL35" s="306"/>
      <c r="AM35" s="306"/>
      <c r="AN35" s="306"/>
      <c r="AO35" s="308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14.4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5"/>
      <c r="C49" s="3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36"/>
      <c r="AQ49" s="36"/>
      <c r="AR49" s="39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5"/>
      <c r="C60" s="36"/>
      <c r="D60" s="49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9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9" t="s">
        <v>52</v>
      </c>
      <c r="AI60" s="38"/>
      <c r="AJ60" s="38"/>
      <c r="AK60" s="38"/>
      <c r="AL60" s="38"/>
      <c r="AM60" s="49" t="s">
        <v>53</v>
      </c>
      <c r="AN60" s="38"/>
      <c r="AO60" s="38"/>
      <c r="AP60" s="36"/>
      <c r="AQ60" s="36"/>
      <c r="AR60" s="39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5"/>
      <c r="C64" s="36"/>
      <c r="D64" s="47" t="s">
        <v>54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7" t="s">
        <v>55</v>
      </c>
      <c r="AI64" s="48"/>
      <c r="AJ64" s="48"/>
      <c r="AK64" s="48"/>
      <c r="AL64" s="48"/>
      <c r="AM64" s="48"/>
      <c r="AN64" s="48"/>
      <c r="AO64" s="48"/>
      <c r="AP64" s="36"/>
      <c r="AQ64" s="36"/>
      <c r="AR64" s="39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5"/>
      <c r="C75" s="36"/>
      <c r="D75" s="49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9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9" t="s">
        <v>52</v>
      </c>
      <c r="AI75" s="38"/>
      <c r="AJ75" s="38"/>
      <c r="AK75" s="38"/>
      <c r="AL75" s="38"/>
      <c r="AM75" s="49" t="s">
        <v>53</v>
      </c>
      <c r="AN75" s="38"/>
      <c r="AO75" s="38"/>
      <c r="AP75" s="36"/>
      <c r="AQ75" s="36"/>
      <c r="AR75" s="39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</row>
    <row r="77" spans="2:44" s="1" customFormat="1" ht="6.95" customHeight="1"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9"/>
    </row>
    <row r="81" spans="2:44" s="1" customFormat="1" ht="6.95" customHeight="1"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9"/>
    </row>
    <row r="82" spans="2:44" s="1" customFormat="1" ht="24.95" customHeight="1"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</row>
    <row r="84" spans="2:44" s="3" customFormat="1" ht="12" customHeight="1">
      <c r="B84" s="54"/>
      <c r="C84" s="29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APS-441/19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4" customFormat="1" ht="36.9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85" t="str">
        <f>K6</f>
        <v>Sanace havarijního stavu podlahy garáže v suterénu provozní budovy Úřadu vlády ČR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59"/>
      <c r="AQ85" s="59"/>
      <c r="AR85" s="60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</row>
    <row r="87" spans="2:44" s="1" customFormat="1" ht="12" customHeight="1">
      <c r="B87" s="35"/>
      <c r="C87" s="29" t="s">
        <v>21</v>
      </c>
      <c r="D87" s="36"/>
      <c r="E87" s="36"/>
      <c r="F87" s="36"/>
      <c r="G87" s="36"/>
      <c r="H87" s="36"/>
      <c r="I87" s="36"/>
      <c r="J87" s="36"/>
      <c r="K87" s="36"/>
      <c r="L87" s="61" t="str">
        <f>IF(K8="","",K8)</f>
        <v>nábř.Eduarda Beneše 128/4, Praha 1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23</v>
      </c>
      <c r="AJ87" s="36"/>
      <c r="AK87" s="36"/>
      <c r="AL87" s="36"/>
      <c r="AM87" s="287" t="str">
        <f>IF(AN8="","",AN8)</f>
        <v>Vyplň údaj</v>
      </c>
      <c r="AN87" s="287"/>
      <c r="AO87" s="36"/>
      <c r="AP87" s="36"/>
      <c r="AQ87" s="36"/>
      <c r="AR87" s="39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</row>
    <row r="89" spans="2:56" s="1" customFormat="1" ht="15.2" customHeight="1">
      <c r="B89" s="35"/>
      <c r="C89" s="29" t="s">
        <v>26</v>
      </c>
      <c r="D89" s="36"/>
      <c r="E89" s="36"/>
      <c r="F89" s="36"/>
      <c r="G89" s="36"/>
      <c r="H89" s="36"/>
      <c r="I89" s="36"/>
      <c r="J89" s="36"/>
      <c r="K89" s="36"/>
      <c r="L89" s="55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83" t="str">
        <f>IF(E17="","",E17)</f>
        <v xml:space="preserve"> </v>
      </c>
      <c r="AN89" s="284"/>
      <c r="AO89" s="284"/>
      <c r="AP89" s="284"/>
      <c r="AQ89" s="36"/>
      <c r="AR89" s="39"/>
      <c r="AS89" s="277" t="s">
        <v>57</v>
      </c>
      <c r="AT89" s="278"/>
      <c r="AU89" s="63"/>
      <c r="AV89" s="63"/>
      <c r="AW89" s="63"/>
      <c r="AX89" s="63"/>
      <c r="AY89" s="63"/>
      <c r="AZ89" s="63"/>
      <c r="BA89" s="63"/>
      <c r="BB89" s="63"/>
      <c r="BC89" s="63"/>
      <c r="BD89" s="64"/>
    </row>
    <row r="90" spans="2:56" s="1" customFormat="1" ht="15.2" customHeight="1"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5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83" t="str">
        <f>IF(E20="","",E20)</f>
        <v xml:space="preserve"> </v>
      </c>
      <c r="AN90" s="284"/>
      <c r="AO90" s="284"/>
      <c r="AP90" s="284"/>
      <c r="AQ90" s="36"/>
      <c r="AR90" s="39"/>
      <c r="AS90" s="279"/>
      <c r="AT90" s="280"/>
      <c r="AU90" s="65"/>
      <c r="AV90" s="65"/>
      <c r="AW90" s="65"/>
      <c r="AX90" s="65"/>
      <c r="AY90" s="65"/>
      <c r="AZ90" s="65"/>
      <c r="BA90" s="65"/>
      <c r="BB90" s="65"/>
      <c r="BC90" s="65"/>
      <c r="BD90" s="66"/>
    </row>
    <row r="91" spans="2:56" s="1" customFormat="1" ht="10.9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1"/>
      <c r="AT91" s="282"/>
      <c r="AU91" s="67"/>
      <c r="AV91" s="67"/>
      <c r="AW91" s="67"/>
      <c r="AX91" s="67"/>
      <c r="AY91" s="67"/>
      <c r="AZ91" s="67"/>
      <c r="BA91" s="67"/>
      <c r="BB91" s="67"/>
      <c r="BC91" s="67"/>
      <c r="BD91" s="68"/>
    </row>
    <row r="92" spans="2:56" s="1" customFormat="1" ht="29.25" customHeight="1">
      <c r="B92" s="35"/>
      <c r="C92" s="310" t="s">
        <v>58</v>
      </c>
      <c r="D92" s="302"/>
      <c r="E92" s="302"/>
      <c r="F92" s="302"/>
      <c r="G92" s="302"/>
      <c r="H92" s="69"/>
      <c r="I92" s="301" t="s">
        <v>59</v>
      </c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4" t="s">
        <v>60</v>
      </c>
      <c r="AH92" s="302"/>
      <c r="AI92" s="302"/>
      <c r="AJ92" s="302"/>
      <c r="AK92" s="302"/>
      <c r="AL92" s="302"/>
      <c r="AM92" s="302"/>
      <c r="AN92" s="301" t="s">
        <v>61</v>
      </c>
      <c r="AO92" s="302"/>
      <c r="AP92" s="303"/>
      <c r="AQ92" s="70" t="s">
        <v>62</v>
      </c>
      <c r="AR92" s="39"/>
      <c r="AS92" s="71" t="s">
        <v>63</v>
      </c>
      <c r="AT92" s="72" t="s">
        <v>64</v>
      </c>
      <c r="AU92" s="72" t="s">
        <v>65</v>
      </c>
      <c r="AV92" s="72" t="s">
        <v>66</v>
      </c>
      <c r="AW92" s="72" t="s">
        <v>67</v>
      </c>
      <c r="AX92" s="72" t="s">
        <v>68</v>
      </c>
      <c r="AY92" s="72" t="s">
        <v>69</v>
      </c>
      <c r="AZ92" s="72" t="s">
        <v>70</v>
      </c>
      <c r="BA92" s="72" t="s">
        <v>71</v>
      </c>
      <c r="BB92" s="72" t="s">
        <v>72</v>
      </c>
      <c r="BC92" s="72" t="s">
        <v>73</v>
      </c>
      <c r="BD92" s="73" t="s">
        <v>74</v>
      </c>
    </row>
    <row r="93" spans="2:56" s="1" customFormat="1" ht="10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</row>
    <row r="94" spans="2:90" s="5" customFormat="1" ht="32.45" customHeight="1">
      <c r="B94" s="77"/>
      <c r="C94" s="78" t="s">
        <v>75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312">
        <f>ROUND(SUM(AG95:AG97),2)</f>
        <v>0</v>
      </c>
      <c r="AH94" s="312"/>
      <c r="AI94" s="312"/>
      <c r="AJ94" s="312"/>
      <c r="AK94" s="312"/>
      <c r="AL94" s="312"/>
      <c r="AM94" s="312"/>
      <c r="AN94" s="309">
        <f>SUM(AG94,AT94)</f>
        <v>0</v>
      </c>
      <c r="AO94" s="309"/>
      <c r="AP94" s="309"/>
      <c r="AQ94" s="81" t="s">
        <v>1</v>
      </c>
      <c r="AR94" s="82"/>
      <c r="AS94" s="83">
        <f>ROUND(SUM(AS95:AS97),2)</f>
        <v>0</v>
      </c>
      <c r="AT94" s="84">
        <f>ROUND(SUM(AV94:AW94),2)</f>
        <v>0</v>
      </c>
      <c r="AU94" s="85">
        <f>ROUND(SUM(AU95:AU97),5)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ROUND(SUM(AZ95:AZ97),2)</f>
        <v>0</v>
      </c>
      <c r="BA94" s="84">
        <f>ROUND(SUM(BA95:BA97),2)</f>
        <v>0</v>
      </c>
      <c r="BB94" s="84">
        <f>ROUND(SUM(BB95:BB97),2)</f>
        <v>0</v>
      </c>
      <c r="BC94" s="84">
        <f>ROUND(SUM(BC95:BC97),2)</f>
        <v>0</v>
      </c>
      <c r="BD94" s="86">
        <f>ROUND(SUM(BD95:BD97),2)</f>
        <v>0</v>
      </c>
      <c r="BS94" s="87" t="s">
        <v>76</v>
      </c>
      <c r="BT94" s="87" t="s">
        <v>77</v>
      </c>
      <c r="BV94" s="87" t="s">
        <v>78</v>
      </c>
      <c r="BW94" s="87" t="s">
        <v>5</v>
      </c>
      <c r="BX94" s="87" t="s">
        <v>79</v>
      </c>
      <c r="CL94" s="87" t="s">
        <v>19</v>
      </c>
    </row>
    <row r="95" spans="1:90" s="6" customFormat="1" ht="40.5" customHeight="1">
      <c r="A95" s="88" t="s">
        <v>80</v>
      </c>
      <c r="B95" s="89"/>
      <c r="C95" s="90"/>
      <c r="D95" s="311" t="s">
        <v>14</v>
      </c>
      <c r="E95" s="311"/>
      <c r="F95" s="311"/>
      <c r="G95" s="311"/>
      <c r="H95" s="311"/>
      <c r="I95" s="91"/>
      <c r="J95" s="311" t="s">
        <v>17</v>
      </c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299">
        <f>'APS-441-19 - Sanace havar...'!J28</f>
        <v>0</v>
      </c>
      <c r="AH95" s="300"/>
      <c r="AI95" s="300"/>
      <c r="AJ95" s="300"/>
      <c r="AK95" s="300"/>
      <c r="AL95" s="300"/>
      <c r="AM95" s="300"/>
      <c r="AN95" s="299">
        <f>SUM(AG95,AT95)</f>
        <v>0</v>
      </c>
      <c r="AO95" s="300"/>
      <c r="AP95" s="300"/>
      <c r="AQ95" s="92" t="s">
        <v>81</v>
      </c>
      <c r="AR95" s="93"/>
      <c r="AS95" s="94">
        <v>0</v>
      </c>
      <c r="AT95" s="95">
        <f>ROUND(SUM(AV95:AW95),2)</f>
        <v>0</v>
      </c>
      <c r="AU95" s="96">
        <f>'APS-441-19 - Sanace havar...'!P143</f>
        <v>0</v>
      </c>
      <c r="AV95" s="95">
        <f>'APS-441-19 - Sanace havar...'!J31</f>
        <v>0</v>
      </c>
      <c r="AW95" s="95">
        <f>'APS-441-19 - Sanace havar...'!J32</f>
        <v>0</v>
      </c>
      <c r="AX95" s="95">
        <f>'APS-441-19 - Sanace havar...'!J33</f>
        <v>0</v>
      </c>
      <c r="AY95" s="95">
        <f>'APS-441-19 - Sanace havar...'!J34</f>
        <v>0</v>
      </c>
      <c r="AZ95" s="95">
        <f>'APS-441-19 - Sanace havar...'!F31</f>
        <v>0</v>
      </c>
      <c r="BA95" s="95">
        <f>'APS-441-19 - Sanace havar...'!F32</f>
        <v>0</v>
      </c>
      <c r="BB95" s="95">
        <f>'APS-441-19 - Sanace havar...'!F33</f>
        <v>0</v>
      </c>
      <c r="BC95" s="95">
        <f>'APS-441-19 - Sanace havar...'!F34</f>
        <v>0</v>
      </c>
      <c r="BD95" s="97">
        <f>'APS-441-19 - Sanace havar...'!F35</f>
        <v>0</v>
      </c>
      <c r="BT95" s="98" t="s">
        <v>82</v>
      </c>
      <c r="BU95" s="98" t="s">
        <v>83</v>
      </c>
      <c r="BV95" s="98" t="s">
        <v>78</v>
      </c>
      <c r="BW95" s="98" t="s">
        <v>5</v>
      </c>
      <c r="BX95" s="98" t="s">
        <v>79</v>
      </c>
      <c r="CL95" s="98" t="s">
        <v>19</v>
      </c>
    </row>
    <row r="96" spans="1:91" s="6" customFormat="1" ht="16.5" customHeight="1">
      <c r="A96" s="88" t="s">
        <v>80</v>
      </c>
      <c r="B96" s="89"/>
      <c r="C96" s="90"/>
      <c r="D96" s="311" t="s">
        <v>84</v>
      </c>
      <c r="E96" s="311"/>
      <c r="F96" s="311"/>
      <c r="G96" s="311"/>
      <c r="H96" s="311"/>
      <c r="I96" s="91"/>
      <c r="J96" s="311" t="s">
        <v>85</v>
      </c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299">
        <f>'Sanace - Sanace podlahy v...'!J30</f>
        <v>0</v>
      </c>
      <c r="AH96" s="300"/>
      <c r="AI96" s="300"/>
      <c r="AJ96" s="300"/>
      <c r="AK96" s="300"/>
      <c r="AL96" s="300"/>
      <c r="AM96" s="300"/>
      <c r="AN96" s="299">
        <f>SUM(AG96,AT96)</f>
        <v>0</v>
      </c>
      <c r="AO96" s="300"/>
      <c r="AP96" s="300"/>
      <c r="AQ96" s="92" t="s">
        <v>81</v>
      </c>
      <c r="AR96" s="93"/>
      <c r="AS96" s="94">
        <v>0</v>
      </c>
      <c r="AT96" s="95">
        <f>ROUND(SUM(AV96:AW96),2)</f>
        <v>0</v>
      </c>
      <c r="AU96" s="96">
        <f>'Sanace - Sanace podlahy v...'!P124</f>
        <v>0</v>
      </c>
      <c r="AV96" s="95">
        <f>'Sanace - Sanace podlahy v...'!J33</f>
        <v>0</v>
      </c>
      <c r="AW96" s="95">
        <f>'Sanace - Sanace podlahy v...'!J34</f>
        <v>0</v>
      </c>
      <c r="AX96" s="95">
        <f>'Sanace - Sanace podlahy v...'!J35</f>
        <v>0</v>
      </c>
      <c r="AY96" s="95">
        <f>'Sanace - Sanace podlahy v...'!J36</f>
        <v>0</v>
      </c>
      <c r="AZ96" s="95">
        <f>'Sanace - Sanace podlahy v...'!F33</f>
        <v>0</v>
      </c>
      <c r="BA96" s="95">
        <f>'Sanace - Sanace podlahy v...'!F34</f>
        <v>0</v>
      </c>
      <c r="BB96" s="95">
        <f>'Sanace - Sanace podlahy v...'!F35</f>
        <v>0</v>
      </c>
      <c r="BC96" s="95">
        <f>'Sanace - Sanace podlahy v...'!F36</f>
        <v>0</v>
      </c>
      <c r="BD96" s="97">
        <f>'Sanace - Sanace podlahy v...'!F37</f>
        <v>0</v>
      </c>
      <c r="BT96" s="98" t="s">
        <v>82</v>
      </c>
      <c r="BV96" s="98" t="s">
        <v>78</v>
      </c>
      <c r="BW96" s="98" t="s">
        <v>86</v>
      </c>
      <c r="BX96" s="98" t="s">
        <v>5</v>
      </c>
      <c r="CL96" s="98" t="s">
        <v>19</v>
      </c>
      <c r="CM96" s="98" t="s">
        <v>87</v>
      </c>
    </row>
    <row r="97" spans="1:91" s="6" customFormat="1" ht="16.5" customHeight="1">
      <c r="A97" s="88" t="s">
        <v>80</v>
      </c>
      <c r="B97" s="89"/>
      <c r="C97" s="90"/>
      <c r="D97" s="311" t="s">
        <v>88</v>
      </c>
      <c r="E97" s="311"/>
      <c r="F97" s="311"/>
      <c r="G97" s="311"/>
      <c r="H97" s="311"/>
      <c r="I97" s="91"/>
      <c r="J97" s="311" t="s">
        <v>89</v>
      </c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299">
        <f>'VRN - Vedlejší rozpočtové...'!J30</f>
        <v>0</v>
      </c>
      <c r="AH97" s="300"/>
      <c r="AI97" s="300"/>
      <c r="AJ97" s="300"/>
      <c r="AK97" s="300"/>
      <c r="AL97" s="300"/>
      <c r="AM97" s="300"/>
      <c r="AN97" s="299">
        <f>SUM(AG97,AT97)</f>
        <v>0</v>
      </c>
      <c r="AO97" s="300"/>
      <c r="AP97" s="300"/>
      <c r="AQ97" s="92" t="s">
        <v>81</v>
      </c>
      <c r="AR97" s="93"/>
      <c r="AS97" s="99">
        <v>0</v>
      </c>
      <c r="AT97" s="100">
        <f>ROUND(SUM(AV97:AW97),2)</f>
        <v>0</v>
      </c>
      <c r="AU97" s="101">
        <f>'VRN - Vedlejší rozpočtové...'!P122</f>
        <v>0</v>
      </c>
      <c r="AV97" s="100">
        <f>'VRN - Vedlejší rozpočtové...'!J33</f>
        <v>0</v>
      </c>
      <c r="AW97" s="100">
        <f>'VRN - Vedlejší rozpočtové...'!J34</f>
        <v>0</v>
      </c>
      <c r="AX97" s="100">
        <f>'VRN - Vedlejší rozpočtové...'!J35</f>
        <v>0</v>
      </c>
      <c r="AY97" s="100">
        <f>'VRN - Vedlejší rozpočtové...'!J36</f>
        <v>0</v>
      </c>
      <c r="AZ97" s="100">
        <f>'VRN - Vedlejší rozpočtové...'!F33</f>
        <v>0</v>
      </c>
      <c r="BA97" s="100">
        <f>'VRN - Vedlejší rozpočtové...'!F34</f>
        <v>0</v>
      </c>
      <c r="BB97" s="100">
        <f>'VRN - Vedlejší rozpočtové...'!F35</f>
        <v>0</v>
      </c>
      <c r="BC97" s="100">
        <f>'VRN - Vedlejší rozpočtové...'!F36</f>
        <v>0</v>
      </c>
      <c r="BD97" s="102">
        <f>'VRN - Vedlejší rozpočtové...'!F37</f>
        <v>0</v>
      </c>
      <c r="BT97" s="98" t="s">
        <v>82</v>
      </c>
      <c r="BV97" s="98" t="s">
        <v>78</v>
      </c>
      <c r="BW97" s="98" t="s">
        <v>90</v>
      </c>
      <c r="BX97" s="98" t="s">
        <v>5</v>
      </c>
      <c r="CL97" s="98" t="s">
        <v>19</v>
      </c>
      <c r="CM97" s="98" t="s">
        <v>87</v>
      </c>
    </row>
    <row r="98" spans="2:44" s="1" customFormat="1" ht="30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</row>
    <row r="99" spans="2:44" s="1" customFormat="1" ht="6.95" customHeight="1"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39"/>
    </row>
  </sheetData>
  <sheetProtection algorithmName="SHA-512" hashValue="PNJEsO/J/2XHL0Iu5+R9VWAneoKEFmsPgMfbrIeQQ0clIgXXI6pK3wJOI9GHrjXeYzSR48k4kTJ4Tnw8pPXwTw==" saltValue="AwV9cAaY5aiDH8hvH/ZLegSSmt+ZPUu+hDIaaKgghk1gT4MR5mcOcBV236D7/jc7kFR1jbhXwDJ5eyqHpG24rg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APS-441-19 - Sanace havar...'!C2" display="/"/>
    <hyperlink ref="A96" location="'Sanace - Sanace podlahy v...'!C2" display="/"/>
    <hyperlink ref="A97" location="'VRN - Vedlejší rozpočtové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29"/>
  <sheetViews>
    <sheetView showGridLines="0" workbookViewId="0" topLeftCell="A1">
      <selection activeCell="J10" sqref="J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5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91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39"/>
      <c r="D6" s="109" t="s">
        <v>16</v>
      </c>
      <c r="I6" s="110"/>
      <c r="L6" s="39"/>
    </row>
    <row r="7" spans="2:12" s="1" customFormat="1" ht="36.95" customHeight="1">
      <c r="B7" s="39"/>
      <c r="E7" s="314" t="s">
        <v>17</v>
      </c>
      <c r="F7" s="315"/>
      <c r="G7" s="315"/>
      <c r="H7" s="315"/>
      <c r="I7" s="110"/>
      <c r="L7" s="39"/>
    </row>
    <row r="8" spans="2:12" s="1" customFormat="1" ht="12">
      <c r="B8" s="39"/>
      <c r="I8" s="110"/>
      <c r="L8" s="39"/>
    </row>
    <row r="9" spans="2:12" s="1" customFormat="1" ht="12" customHeight="1">
      <c r="B9" s="39"/>
      <c r="D9" s="109" t="s">
        <v>18</v>
      </c>
      <c r="F9" s="111" t="s">
        <v>19</v>
      </c>
      <c r="I9" s="112" t="s">
        <v>20</v>
      </c>
      <c r="J9" s="111" t="s">
        <v>1</v>
      </c>
      <c r="L9" s="39"/>
    </row>
    <row r="10" spans="2:12" s="1" customFormat="1" ht="12" customHeight="1">
      <c r="B10" s="39"/>
      <c r="D10" s="109" t="s">
        <v>21</v>
      </c>
      <c r="F10" s="111" t="s">
        <v>22</v>
      </c>
      <c r="I10" s="112" t="s">
        <v>23</v>
      </c>
      <c r="J10" s="113" t="str">
        <f>'Rekapitulace stavby'!AN8</f>
        <v>Vyplň údaj</v>
      </c>
      <c r="L10" s="39"/>
    </row>
    <row r="11" spans="2:12" s="1" customFormat="1" ht="21.75" customHeight="1">
      <c r="B11" s="39"/>
      <c r="D11" s="114" t="s">
        <v>24</v>
      </c>
      <c r="F11" s="115" t="s">
        <v>25</v>
      </c>
      <c r="I11" s="110"/>
      <c r="L11" s="39"/>
    </row>
    <row r="12" spans="2:12" s="1" customFormat="1" ht="12" customHeight="1">
      <c r="B12" s="39"/>
      <c r="D12" s="109" t="s">
        <v>26</v>
      </c>
      <c r="I12" s="112" t="s">
        <v>27</v>
      </c>
      <c r="J12" s="111" t="str">
        <f>IF('Rekapitulace stavby'!AN10="","",'Rekapitulace stavby'!AN10)</f>
        <v/>
      </c>
      <c r="L12" s="39"/>
    </row>
    <row r="13" spans="2:12" s="1" customFormat="1" ht="18" customHeight="1">
      <c r="B13" s="39"/>
      <c r="E13" s="111" t="str">
        <f>IF('Rekapitulace stavby'!E11="","",'Rekapitulace stavby'!E11)</f>
        <v xml:space="preserve"> </v>
      </c>
      <c r="I13" s="112" t="s">
        <v>29</v>
      </c>
      <c r="J13" s="111" t="str">
        <f>IF('Rekapitulace stavby'!AN11="","",'Rekapitulace stavby'!AN11)</f>
        <v/>
      </c>
      <c r="L13" s="39"/>
    </row>
    <row r="14" spans="2:12" s="1" customFormat="1" ht="6.95" customHeight="1">
      <c r="B14" s="39"/>
      <c r="I14" s="110"/>
      <c r="L14" s="39"/>
    </row>
    <row r="15" spans="2:12" s="1" customFormat="1" ht="12" customHeight="1">
      <c r="B15" s="39"/>
      <c r="D15" s="109" t="s">
        <v>30</v>
      </c>
      <c r="I15" s="112" t="s">
        <v>27</v>
      </c>
      <c r="J15" s="30" t="str">
        <f>'Rekapitulace stavby'!AN13</f>
        <v>Vyplň údaj</v>
      </c>
      <c r="L15" s="39"/>
    </row>
    <row r="16" spans="2:12" s="1" customFormat="1" ht="18" customHeight="1">
      <c r="B16" s="39"/>
      <c r="E16" s="316" t="str">
        <f>'Rekapitulace stavby'!E14</f>
        <v>Vyplň údaj</v>
      </c>
      <c r="F16" s="317"/>
      <c r="G16" s="317"/>
      <c r="H16" s="317"/>
      <c r="I16" s="112" t="s">
        <v>29</v>
      </c>
      <c r="J16" s="30" t="str">
        <f>'Rekapitulace stavby'!AN14</f>
        <v>Vyplň údaj</v>
      </c>
      <c r="L16" s="39"/>
    </row>
    <row r="17" spans="2:12" s="1" customFormat="1" ht="6.95" customHeight="1">
      <c r="B17" s="39"/>
      <c r="I17" s="110"/>
      <c r="L17" s="39"/>
    </row>
    <row r="18" spans="2:12" s="1" customFormat="1" ht="12" customHeight="1">
      <c r="B18" s="39"/>
      <c r="D18" s="109" t="s">
        <v>32</v>
      </c>
      <c r="I18" s="112" t="s">
        <v>27</v>
      </c>
      <c r="J18" s="111" t="str">
        <f>IF('Rekapitulace stavby'!AN16="","",'Rekapitulace stavby'!AN16)</f>
        <v/>
      </c>
      <c r="L18" s="39"/>
    </row>
    <row r="19" spans="2:12" s="1" customFormat="1" ht="18" customHeight="1">
      <c r="B19" s="39"/>
      <c r="E19" s="111" t="str">
        <f>IF('Rekapitulace stavby'!E17="","",'Rekapitulace stavby'!E17)</f>
        <v xml:space="preserve"> </v>
      </c>
      <c r="I19" s="112" t="s">
        <v>29</v>
      </c>
      <c r="J19" s="111" t="str">
        <f>IF('Rekapitulace stavby'!AN17="","",'Rekapitulace stavby'!AN17)</f>
        <v/>
      </c>
      <c r="L19" s="39"/>
    </row>
    <row r="20" spans="2:12" s="1" customFormat="1" ht="6.95" customHeight="1">
      <c r="B20" s="39"/>
      <c r="I20" s="110"/>
      <c r="L20" s="39"/>
    </row>
    <row r="21" spans="2:12" s="1" customFormat="1" ht="12" customHeight="1">
      <c r="B21" s="39"/>
      <c r="D21" s="109" t="s">
        <v>34</v>
      </c>
      <c r="I21" s="112" t="s">
        <v>27</v>
      </c>
      <c r="J21" s="111" t="str">
        <f>IF('Rekapitulace stavby'!AN19="","",'Rekapitulace stavby'!AN19)</f>
        <v/>
      </c>
      <c r="L21" s="39"/>
    </row>
    <row r="22" spans="2:12" s="1" customFormat="1" ht="18" customHeight="1">
      <c r="B22" s="39"/>
      <c r="E22" s="111" t="str">
        <f>IF('Rekapitulace stavby'!E20="","",'Rekapitulace stavby'!E20)</f>
        <v xml:space="preserve"> </v>
      </c>
      <c r="I22" s="112" t="s">
        <v>29</v>
      </c>
      <c r="J22" s="111" t="str">
        <f>IF('Rekapitulace stavby'!AN20="","",'Rekapitulace stavby'!AN20)</f>
        <v/>
      </c>
      <c r="L22" s="39"/>
    </row>
    <row r="23" spans="2:12" s="1" customFormat="1" ht="6.95" customHeight="1">
      <c r="B23" s="39"/>
      <c r="I23" s="110"/>
      <c r="L23" s="39"/>
    </row>
    <row r="24" spans="2:12" s="1" customFormat="1" ht="12" customHeight="1">
      <c r="B24" s="39"/>
      <c r="D24" s="109" t="s">
        <v>35</v>
      </c>
      <c r="I24" s="110"/>
      <c r="L24" s="39"/>
    </row>
    <row r="25" spans="2:12" s="7" customFormat="1" ht="89.25" customHeight="1">
      <c r="B25" s="116"/>
      <c r="E25" s="318" t="s">
        <v>36</v>
      </c>
      <c r="F25" s="318"/>
      <c r="G25" s="318"/>
      <c r="H25" s="318"/>
      <c r="I25" s="117"/>
      <c r="L25" s="116"/>
    </row>
    <row r="26" spans="2:12" s="1" customFormat="1" ht="6.95" customHeight="1">
      <c r="B26" s="39"/>
      <c r="I26" s="110"/>
      <c r="L26" s="39"/>
    </row>
    <row r="27" spans="2:12" s="1" customFormat="1" ht="6.95" customHeight="1">
      <c r="B27" s="39"/>
      <c r="D27" s="63"/>
      <c r="E27" s="63"/>
      <c r="F27" s="63"/>
      <c r="G27" s="63"/>
      <c r="H27" s="63"/>
      <c r="I27" s="118"/>
      <c r="J27" s="63"/>
      <c r="K27" s="63"/>
      <c r="L27" s="39"/>
    </row>
    <row r="28" spans="2:12" s="1" customFormat="1" ht="25.35" customHeight="1">
      <c r="B28" s="39"/>
      <c r="D28" s="119" t="s">
        <v>37</v>
      </c>
      <c r="I28" s="110"/>
      <c r="J28" s="120">
        <f>ROUND(J143,2)</f>
        <v>0</v>
      </c>
      <c r="L28" s="39"/>
    </row>
    <row r="29" spans="2:12" s="1" customFormat="1" ht="6.95" customHeight="1">
      <c r="B29" s="39"/>
      <c r="D29" s="63"/>
      <c r="E29" s="63"/>
      <c r="F29" s="63"/>
      <c r="G29" s="63"/>
      <c r="H29" s="63"/>
      <c r="I29" s="118"/>
      <c r="J29" s="63"/>
      <c r="K29" s="63"/>
      <c r="L29" s="39"/>
    </row>
    <row r="30" spans="2:12" s="1" customFormat="1" ht="14.45" customHeight="1">
      <c r="B30" s="39"/>
      <c r="F30" s="121" t="s">
        <v>39</v>
      </c>
      <c r="I30" s="122" t="s">
        <v>38</v>
      </c>
      <c r="J30" s="121" t="s">
        <v>40</v>
      </c>
      <c r="L30" s="39"/>
    </row>
    <row r="31" spans="2:12" s="1" customFormat="1" ht="14.45" customHeight="1">
      <c r="B31" s="39"/>
      <c r="D31" s="123" t="s">
        <v>41</v>
      </c>
      <c r="E31" s="109" t="s">
        <v>42</v>
      </c>
      <c r="F31" s="124">
        <f>ROUND((SUM(BE143:BE928)),2)</f>
        <v>0</v>
      </c>
      <c r="I31" s="125">
        <v>0.21</v>
      </c>
      <c r="J31" s="124">
        <f>ROUND(((SUM(BE143:BE928))*I31),2)</f>
        <v>0</v>
      </c>
      <c r="L31" s="39"/>
    </row>
    <row r="32" spans="2:12" s="1" customFormat="1" ht="14.45" customHeight="1">
      <c r="B32" s="39"/>
      <c r="E32" s="109" t="s">
        <v>43</v>
      </c>
      <c r="F32" s="124">
        <f>ROUND((SUM(BF143:BF928)),2)</f>
        <v>0</v>
      </c>
      <c r="I32" s="125">
        <v>0.15</v>
      </c>
      <c r="J32" s="124">
        <f>ROUND(((SUM(BF143:BF928))*I32),2)</f>
        <v>0</v>
      </c>
      <c r="L32" s="39"/>
    </row>
    <row r="33" spans="2:12" s="1" customFormat="1" ht="14.45" customHeight="1" hidden="1">
      <c r="B33" s="39"/>
      <c r="E33" s="109" t="s">
        <v>44</v>
      </c>
      <c r="F33" s="124">
        <f>ROUND((SUM(BG143:BG928)),2)</f>
        <v>0</v>
      </c>
      <c r="I33" s="125">
        <v>0.21</v>
      </c>
      <c r="J33" s="124">
        <f>0</f>
        <v>0</v>
      </c>
      <c r="L33" s="39"/>
    </row>
    <row r="34" spans="2:12" s="1" customFormat="1" ht="14.45" customHeight="1" hidden="1">
      <c r="B34" s="39"/>
      <c r="E34" s="109" t="s">
        <v>45</v>
      </c>
      <c r="F34" s="124">
        <f>ROUND((SUM(BH143:BH928)),2)</f>
        <v>0</v>
      </c>
      <c r="I34" s="125">
        <v>0.15</v>
      </c>
      <c r="J34" s="124">
        <f>0</f>
        <v>0</v>
      </c>
      <c r="L34" s="39"/>
    </row>
    <row r="35" spans="2:12" s="1" customFormat="1" ht="14.45" customHeight="1" hidden="1">
      <c r="B35" s="39"/>
      <c r="E35" s="109" t="s">
        <v>46</v>
      </c>
      <c r="F35" s="124">
        <f>ROUND((SUM(BI143:BI928)),2)</f>
        <v>0</v>
      </c>
      <c r="I35" s="125">
        <v>0</v>
      </c>
      <c r="J35" s="124">
        <f>0</f>
        <v>0</v>
      </c>
      <c r="L35" s="39"/>
    </row>
    <row r="36" spans="2:12" s="1" customFormat="1" ht="6.95" customHeight="1">
      <c r="B36" s="39"/>
      <c r="I36" s="110"/>
      <c r="L36" s="39"/>
    </row>
    <row r="37" spans="2:12" s="1" customFormat="1" ht="25.35" customHeight="1">
      <c r="B37" s="39"/>
      <c r="C37" s="126"/>
      <c r="D37" s="127" t="s">
        <v>47</v>
      </c>
      <c r="E37" s="128"/>
      <c r="F37" s="128"/>
      <c r="G37" s="129" t="s">
        <v>48</v>
      </c>
      <c r="H37" s="130" t="s">
        <v>49</v>
      </c>
      <c r="I37" s="131"/>
      <c r="J37" s="132">
        <f>SUM(J28:J35)</f>
        <v>0</v>
      </c>
      <c r="K37" s="133"/>
      <c r="L37" s="39"/>
    </row>
    <row r="38" spans="2:12" s="1" customFormat="1" ht="14.45" customHeight="1">
      <c r="B38" s="39"/>
      <c r="I38" s="110"/>
      <c r="L38" s="39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s="1" customFormat="1" ht="14.45" customHeight="1">
      <c r="B49" s="39"/>
      <c r="D49" s="134" t="s">
        <v>50</v>
      </c>
      <c r="E49" s="135"/>
      <c r="F49" s="135"/>
      <c r="G49" s="134" t="s">
        <v>51</v>
      </c>
      <c r="H49" s="135"/>
      <c r="I49" s="136"/>
      <c r="J49" s="135"/>
      <c r="K49" s="135"/>
      <c r="L49" s="39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s="1" customFormat="1" ht="12.75">
      <c r="B60" s="39"/>
      <c r="D60" s="137" t="s">
        <v>52</v>
      </c>
      <c r="E60" s="138"/>
      <c r="F60" s="139" t="s">
        <v>53</v>
      </c>
      <c r="G60" s="137" t="s">
        <v>52</v>
      </c>
      <c r="H60" s="138"/>
      <c r="I60" s="140"/>
      <c r="J60" s="141" t="s">
        <v>53</v>
      </c>
      <c r="K60" s="138"/>
      <c r="L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2:12" s="1" customFormat="1" ht="12.75">
      <c r="B64" s="39"/>
      <c r="D64" s="134" t="s">
        <v>54</v>
      </c>
      <c r="E64" s="135"/>
      <c r="F64" s="135"/>
      <c r="G64" s="134" t="s">
        <v>55</v>
      </c>
      <c r="H64" s="135"/>
      <c r="I64" s="136"/>
      <c r="J64" s="135"/>
      <c r="K64" s="135"/>
      <c r="L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s="1" customFormat="1" ht="12.75">
      <c r="B75" s="39"/>
      <c r="D75" s="137" t="s">
        <v>52</v>
      </c>
      <c r="E75" s="138"/>
      <c r="F75" s="139" t="s">
        <v>53</v>
      </c>
      <c r="G75" s="137" t="s">
        <v>52</v>
      </c>
      <c r="H75" s="138"/>
      <c r="I75" s="140"/>
      <c r="J75" s="141" t="s">
        <v>53</v>
      </c>
      <c r="K75" s="138"/>
      <c r="L75" s="39"/>
    </row>
    <row r="76" spans="2:12" s="1" customFormat="1" ht="14.45" customHeight="1">
      <c r="B76" s="142"/>
      <c r="C76" s="143"/>
      <c r="D76" s="143"/>
      <c r="E76" s="143"/>
      <c r="F76" s="143"/>
      <c r="G76" s="143"/>
      <c r="H76" s="143"/>
      <c r="I76" s="144"/>
      <c r="J76" s="143"/>
      <c r="K76" s="143"/>
      <c r="L76" s="39"/>
    </row>
    <row r="80" spans="2:12" s="1" customFormat="1" ht="6.95" customHeight="1">
      <c r="B80" s="145"/>
      <c r="C80" s="146"/>
      <c r="D80" s="146"/>
      <c r="E80" s="146"/>
      <c r="F80" s="146"/>
      <c r="G80" s="146"/>
      <c r="H80" s="146"/>
      <c r="I80" s="147"/>
      <c r="J80" s="146"/>
      <c r="K80" s="146"/>
      <c r="L80" s="39"/>
    </row>
    <row r="81" spans="2:12" s="1" customFormat="1" ht="24.95" customHeight="1">
      <c r="B81" s="35"/>
      <c r="C81" s="23" t="s">
        <v>92</v>
      </c>
      <c r="D81" s="36"/>
      <c r="E81" s="36"/>
      <c r="F81" s="36"/>
      <c r="G81" s="36"/>
      <c r="H81" s="36"/>
      <c r="I81" s="110"/>
      <c r="J81" s="36"/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0"/>
      <c r="J82" s="36"/>
      <c r="K82" s="36"/>
      <c r="L82" s="39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10"/>
      <c r="J83" s="36"/>
      <c r="K83" s="36"/>
      <c r="L83" s="39"/>
    </row>
    <row r="84" spans="2:12" s="1" customFormat="1" ht="21.75" customHeight="1">
      <c r="B84" s="35"/>
      <c r="C84" s="36"/>
      <c r="D84" s="36"/>
      <c r="E84" s="285" t="str">
        <f>E7</f>
        <v>Sanace havarijního stavu podlahy garáže v suterénu provozní budovy Úřadu vlády ČR</v>
      </c>
      <c r="F84" s="313"/>
      <c r="G84" s="313"/>
      <c r="H84" s="313"/>
      <c r="I84" s="110"/>
      <c r="J84" s="36"/>
      <c r="K84" s="36"/>
      <c r="L84" s="39"/>
    </row>
    <row r="85" spans="2:12" s="1" customFormat="1" ht="6.75" customHeight="1">
      <c r="B85" s="35"/>
      <c r="C85" s="36"/>
      <c r="D85" s="36"/>
      <c r="E85" s="36"/>
      <c r="F85" s="36"/>
      <c r="G85" s="36"/>
      <c r="H85" s="36"/>
      <c r="I85" s="110"/>
      <c r="J85" s="36"/>
      <c r="K85" s="36"/>
      <c r="L85" s="39"/>
    </row>
    <row r="86" spans="2:12" s="1" customFormat="1" ht="12" customHeight="1">
      <c r="B86" s="35"/>
      <c r="C86" s="29" t="s">
        <v>21</v>
      </c>
      <c r="D86" s="36"/>
      <c r="E86" s="36"/>
      <c r="F86" s="27" t="str">
        <f>F10</f>
        <v>nábř.Eduarda Beneše 128/4, Praha 1</v>
      </c>
      <c r="G86" s="36"/>
      <c r="H86" s="36"/>
      <c r="I86" s="112" t="s">
        <v>23</v>
      </c>
      <c r="J86" s="62" t="str">
        <f>IF(J10="","",J10)</f>
        <v>Vyplň údaj</v>
      </c>
      <c r="K86" s="36"/>
      <c r="L86" s="39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10"/>
      <c r="J87" s="36"/>
      <c r="K87" s="36"/>
      <c r="L87" s="39"/>
    </row>
    <row r="88" spans="2:12" s="1" customFormat="1" ht="15.2" customHeight="1">
      <c r="B88" s="35"/>
      <c r="C88" s="29" t="s">
        <v>26</v>
      </c>
      <c r="D88" s="36"/>
      <c r="E88" s="36"/>
      <c r="F88" s="27" t="str">
        <f>E13</f>
        <v xml:space="preserve"> </v>
      </c>
      <c r="G88" s="36"/>
      <c r="H88" s="36"/>
      <c r="I88" s="112" t="s">
        <v>32</v>
      </c>
      <c r="J88" s="33" t="str">
        <f>E19</f>
        <v xml:space="preserve"> </v>
      </c>
      <c r="K88" s="36"/>
      <c r="L88" s="39"/>
    </row>
    <row r="89" spans="2:12" s="1" customFormat="1" ht="15.2" customHeight="1">
      <c r="B89" s="35"/>
      <c r="C89" s="29" t="s">
        <v>30</v>
      </c>
      <c r="D89" s="36"/>
      <c r="E89" s="36"/>
      <c r="F89" s="27" t="str">
        <f>IF(E16="","",E16)</f>
        <v>Vyplň údaj</v>
      </c>
      <c r="G89" s="36"/>
      <c r="H89" s="36"/>
      <c r="I89" s="112" t="s">
        <v>34</v>
      </c>
      <c r="J89" s="33" t="str">
        <f>E22</f>
        <v xml:space="preserve"> </v>
      </c>
      <c r="K89" s="36"/>
      <c r="L89" s="39"/>
    </row>
    <row r="90" spans="2:12" s="1" customFormat="1" ht="10.35" customHeight="1">
      <c r="B90" s="35"/>
      <c r="C90" s="36"/>
      <c r="D90" s="36"/>
      <c r="E90" s="36"/>
      <c r="F90" s="36"/>
      <c r="G90" s="36"/>
      <c r="H90" s="36"/>
      <c r="I90" s="110"/>
      <c r="J90" s="36"/>
      <c r="K90" s="36"/>
      <c r="L90" s="39"/>
    </row>
    <row r="91" spans="2:12" s="1" customFormat="1" ht="29.25" customHeight="1">
      <c r="B91" s="35"/>
      <c r="C91" s="148" t="s">
        <v>93</v>
      </c>
      <c r="D91" s="149"/>
      <c r="E91" s="149"/>
      <c r="F91" s="149"/>
      <c r="G91" s="149"/>
      <c r="H91" s="149"/>
      <c r="I91" s="150"/>
      <c r="J91" s="151" t="s">
        <v>94</v>
      </c>
      <c r="K91" s="149"/>
      <c r="L91" s="39"/>
    </row>
    <row r="92" spans="2:12" s="1" customFormat="1" ht="10.35" customHeight="1">
      <c r="B92" s="35"/>
      <c r="C92" s="36"/>
      <c r="D92" s="36"/>
      <c r="E92" s="36"/>
      <c r="F92" s="36"/>
      <c r="G92" s="36"/>
      <c r="H92" s="36"/>
      <c r="I92" s="110"/>
      <c r="J92" s="36"/>
      <c r="K92" s="36"/>
      <c r="L92" s="39"/>
    </row>
    <row r="93" spans="2:47" s="1" customFormat="1" ht="22.9" customHeight="1">
      <c r="B93" s="35"/>
      <c r="C93" s="152" t="s">
        <v>95</v>
      </c>
      <c r="D93" s="36"/>
      <c r="E93" s="36"/>
      <c r="F93" s="36"/>
      <c r="G93" s="36"/>
      <c r="H93" s="36"/>
      <c r="I93" s="110"/>
      <c r="J93" s="80">
        <f>J143</f>
        <v>0</v>
      </c>
      <c r="K93" s="36"/>
      <c r="L93" s="39"/>
      <c r="AU93" s="17" t="s">
        <v>96</v>
      </c>
    </row>
    <row r="94" spans="2:12" s="8" customFormat="1" ht="24.95" customHeight="1">
      <c r="B94" s="153"/>
      <c r="C94" s="154"/>
      <c r="D94" s="155" t="s">
        <v>97</v>
      </c>
      <c r="E94" s="156"/>
      <c r="F94" s="156"/>
      <c r="G94" s="156"/>
      <c r="H94" s="156"/>
      <c r="I94" s="157"/>
      <c r="J94" s="158">
        <f>J144</f>
        <v>0</v>
      </c>
      <c r="K94" s="154"/>
      <c r="L94" s="159"/>
    </row>
    <row r="95" spans="2:12" s="9" customFormat="1" ht="19.9" customHeight="1">
      <c r="B95" s="160"/>
      <c r="C95" s="161"/>
      <c r="D95" s="162" t="s">
        <v>98</v>
      </c>
      <c r="E95" s="163"/>
      <c r="F95" s="163"/>
      <c r="G95" s="163"/>
      <c r="H95" s="163"/>
      <c r="I95" s="164"/>
      <c r="J95" s="165">
        <f>J145</f>
        <v>0</v>
      </c>
      <c r="K95" s="161"/>
      <c r="L95" s="166"/>
    </row>
    <row r="96" spans="2:12" s="9" customFormat="1" ht="19.9" customHeight="1">
      <c r="B96" s="160"/>
      <c r="C96" s="161"/>
      <c r="D96" s="162" t="s">
        <v>99</v>
      </c>
      <c r="E96" s="163"/>
      <c r="F96" s="163"/>
      <c r="G96" s="163"/>
      <c r="H96" s="163"/>
      <c r="I96" s="164"/>
      <c r="J96" s="165">
        <f>J172</f>
        <v>0</v>
      </c>
      <c r="K96" s="161"/>
      <c r="L96" s="166"/>
    </row>
    <row r="97" spans="2:12" s="9" customFormat="1" ht="19.9" customHeight="1">
      <c r="B97" s="160"/>
      <c r="C97" s="161"/>
      <c r="D97" s="162" t="s">
        <v>100</v>
      </c>
      <c r="E97" s="163"/>
      <c r="F97" s="163"/>
      <c r="G97" s="163"/>
      <c r="H97" s="163"/>
      <c r="I97" s="164"/>
      <c r="J97" s="165">
        <f>J182</f>
        <v>0</v>
      </c>
      <c r="K97" s="161"/>
      <c r="L97" s="166"/>
    </row>
    <row r="98" spans="2:12" s="9" customFormat="1" ht="19.9" customHeight="1">
      <c r="B98" s="160"/>
      <c r="C98" s="161"/>
      <c r="D98" s="162" t="s">
        <v>101</v>
      </c>
      <c r="E98" s="163"/>
      <c r="F98" s="163"/>
      <c r="G98" s="163"/>
      <c r="H98" s="163"/>
      <c r="I98" s="164"/>
      <c r="J98" s="165">
        <f>J185</f>
        <v>0</v>
      </c>
      <c r="K98" s="161"/>
      <c r="L98" s="166"/>
    </row>
    <row r="99" spans="2:12" s="9" customFormat="1" ht="19.9" customHeight="1">
      <c r="B99" s="160"/>
      <c r="C99" s="161"/>
      <c r="D99" s="162" t="s">
        <v>102</v>
      </c>
      <c r="E99" s="163"/>
      <c r="F99" s="163"/>
      <c r="G99" s="163"/>
      <c r="H99" s="163"/>
      <c r="I99" s="164"/>
      <c r="J99" s="165">
        <f>J191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103</v>
      </c>
      <c r="E100" s="163"/>
      <c r="F100" s="163"/>
      <c r="G100" s="163"/>
      <c r="H100" s="163"/>
      <c r="I100" s="164"/>
      <c r="J100" s="165">
        <f>J331</f>
        <v>0</v>
      </c>
      <c r="K100" s="161"/>
      <c r="L100" s="166"/>
    </row>
    <row r="101" spans="2:12" s="9" customFormat="1" ht="19.9" customHeight="1">
      <c r="B101" s="160"/>
      <c r="C101" s="161"/>
      <c r="D101" s="162" t="s">
        <v>104</v>
      </c>
      <c r="E101" s="163"/>
      <c r="F101" s="163"/>
      <c r="G101" s="163"/>
      <c r="H101" s="163"/>
      <c r="I101" s="164"/>
      <c r="J101" s="165">
        <f>J471</f>
        <v>0</v>
      </c>
      <c r="K101" s="161"/>
      <c r="L101" s="166"/>
    </row>
    <row r="102" spans="2:12" s="9" customFormat="1" ht="19.9" customHeight="1">
      <c r="B102" s="160"/>
      <c r="C102" s="161"/>
      <c r="D102" s="162" t="s">
        <v>105</v>
      </c>
      <c r="E102" s="163"/>
      <c r="F102" s="163"/>
      <c r="G102" s="163"/>
      <c r="H102" s="163"/>
      <c r="I102" s="164"/>
      <c r="J102" s="165">
        <f>J494</f>
        <v>0</v>
      </c>
      <c r="K102" s="161"/>
      <c r="L102" s="166"/>
    </row>
    <row r="103" spans="2:12" s="8" customFormat="1" ht="24.95" customHeight="1">
      <c r="B103" s="153"/>
      <c r="C103" s="154"/>
      <c r="D103" s="155" t="s">
        <v>106</v>
      </c>
      <c r="E103" s="156"/>
      <c r="F103" s="156"/>
      <c r="G103" s="156"/>
      <c r="H103" s="156"/>
      <c r="I103" s="157"/>
      <c r="J103" s="158">
        <f>J496</f>
        <v>0</v>
      </c>
      <c r="K103" s="154"/>
      <c r="L103" s="159"/>
    </row>
    <row r="104" spans="2:12" s="9" customFormat="1" ht="19.9" customHeight="1">
      <c r="B104" s="160"/>
      <c r="C104" s="161"/>
      <c r="D104" s="162" t="s">
        <v>107</v>
      </c>
      <c r="E104" s="163"/>
      <c r="F104" s="163"/>
      <c r="G104" s="163"/>
      <c r="H104" s="163"/>
      <c r="I104" s="164"/>
      <c r="J104" s="165">
        <f>J497</f>
        <v>0</v>
      </c>
      <c r="K104" s="161"/>
      <c r="L104" s="166"/>
    </row>
    <row r="105" spans="2:12" s="9" customFormat="1" ht="19.9" customHeight="1">
      <c r="B105" s="160"/>
      <c r="C105" s="161"/>
      <c r="D105" s="162" t="s">
        <v>108</v>
      </c>
      <c r="E105" s="163"/>
      <c r="F105" s="163"/>
      <c r="G105" s="163"/>
      <c r="H105" s="163"/>
      <c r="I105" s="164"/>
      <c r="J105" s="165">
        <f>J538</f>
        <v>0</v>
      </c>
      <c r="K105" s="161"/>
      <c r="L105" s="166"/>
    </row>
    <row r="106" spans="2:12" s="9" customFormat="1" ht="19.9" customHeight="1">
      <c r="B106" s="160"/>
      <c r="C106" s="161"/>
      <c r="D106" s="162" t="s">
        <v>109</v>
      </c>
      <c r="E106" s="163"/>
      <c r="F106" s="163"/>
      <c r="G106" s="163"/>
      <c r="H106" s="163"/>
      <c r="I106" s="164"/>
      <c r="J106" s="165">
        <f>J570</f>
        <v>0</v>
      </c>
      <c r="K106" s="161"/>
      <c r="L106" s="166"/>
    </row>
    <row r="107" spans="2:12" s="9" customFormat="1" ht="19.9" customHeight="1">
      <c r="B107" s="160"/>
      <c r="C107" s="161"/>
      <c r="D107" s="162" t="s">
        <v>110</v>
      </c>
      <c r="E107" s="163"/>
      <c r="F107" s="163"/>
      <c r="G107" s="163"/>
      <c r="H107" s="163"/>
      <c r="I107" s="164"/>
      <c r="J107" s="165">
        <f>J574</f>
        <v>0</v>
      </c>
      <c r="K107" s="161"/>
      <c r="L107" s="166"/>
    </row>
    <row r="108" spans="2:12" s="9" customFormat="1" ht="19.9" customHeight="1">
      <c r="B108" s="160"/>
      <c r="C108" s="161"/>
      <c r="D108" s="162" t="s">
        <v>111</v>
      </c>
      <c r="E108" s="163"/>
      <c r="F108" s="163"/>
      <c r="G108" s="163"/>
      <c r="H108" s="163"/>
      <c r="I108" s="164"/>
      <c r="J108" s="165">
        <f>J594</f>
        <v>0</v>
      </c>
      <c r="K108" s="161"/>
      <c r="L108" s="166"/>
    </row>
    <row r="109" spans="2:12" s="9" customFormat="1" ht="14.85" customHeight="1">
      <c r="B109" s="160"/>
      <c r="C109" s="161"/>
      <c r="D109" s="162" t="s">
        <v>112</v>
      </c>
      <c r="E109" s="163"/>
      <c r="F109" s="163"/>
      <c r="G109" s="163"/>
      <c r="H109" s="163"/>
      <c r="I109" s="164"/>
      <c r="J109" s="165">
        <f>J595</f>
        <v>0</v>
      </c>
      <c r="K109" s="161"/>
      <c r="L109" s="166"/>
    </row>
    <row r="110" spans="2:12" s="9" customFormat="1" ht="14.85" customHeight="1">
      <c r="B110" s="160"/>
      <c r="C110" s="161"/>
      <c r="D110" s="162" t="s">
        <v>113</v>
      </c>
      <c r="E110" s="163"/>
      <c r="F110" s="163"/>
      <c r="G110" s="163"/>
      <c r="H110" s="163"/>
      <c r="I110" s="164"/>
      <c r="J110" s="165">
        <f>J602</f>
        <v>0</v>
      </c>
      <c r="K110" s="161"/>
      <c r="L110" s="166"/>
    </row>
    <row r="111" spans="2:12" s="9" customFormat="1" ht="14.85" customHeight="1">
      <c r="B111" s="160"/>
      <c r="C111" s="161"/>
      <c r="D111" s="162" t="s">
        <v>114</v>
      </c>
      <c r="E111" s="163"/>
      <c r="F111" s="163"/>
      <c r="G111" s="163"/>
      <c r="H111" s="163"/>
      <c r="I111" s="164"/>
      <c r="J111" s="165">
        <f>J612</f>
        <v>0</v>
      </c>
      <c r="K111" s="161"/>
      <c r="L111" s="166"/>
    </row>
    <row r="112" spans="2:12" s="9" customFormat="1" ht="14.85" customHeight="1">
      <c r="B112" s="160"/>
      <c r="C112" s="161"/>
      <c r="D112" s="162" t="s">
        <v>115</v>
      </c>
      <c r="E112" s="163"/>
      <c r="F112" s="163"/>
      <c r="G112" s="163"/>
      <c r="H112" s="163"/>
      <c r="I112" s="164"/>
      <c r="J112" s="165">
        <f>J619</f>
        <v>0</v>
      </c>
      <c r="K112" s="161"/>
      <c r="L112" s="166"/>
    </row>
    <row r="113" spans="2:12" s="9" customFormat="1" ht="14.85" customHeight="1">
      <c r="B113" s="160"/>
      <c r="C113" s="161"/>
      <c r="D113" s="162" t="s">
        <v>116</v>
      </c>
      <c r="E113" s="163"/>
      <c r="F113" s="163"/>
      <c r="G113" s="163"/>
      <c r="H113" s="163"/>
      <c r="I113" s="164"/>
      <c r="J113" s="165">
        <f>J626</f>
        <v>0</v>
      </c>
      <c r="K113" s="161"/>
      <c r="L113" s="166"/>
    </row>
    <row r="114" spans="2:12" s="9" customFormat="1" ht="19.9" customHeight="1">
      <c r="B114" s="160"/>
      <c r="C114" s="161"/>
      <c r="D114" s="162" t="s">
        <v>117</v>
      </c>
      <c r="E114" s="163"/>
      <c r="F114" s="163"/>
      <c r="G114" s="163"/>
      <c r="H114" s="163"/>
      <c r="I114" s="164"/>
      <c r="J114" s="165">
        <f>J633</f>
        <v>0</v>
      </c>
      <c r="K114" s="161"/>
      <c r="L114" s="166"/>
    </row>
    <row r="115" spans="2:12" s="9" customFormat="1" ht="19.9" customHeight="1">
      <c r="B115" s="160"/>
      <c r="C115" s="161"/>
      <c r="D115" s="162" t="s">
        <v>118</v>
      </c>
      <c r="E115" s="163"/>
      <c r="F115" s="163"/>
      <c r="G115" s="163"/>
      <c r="H115" s="163"/>
      <c r="I115" s="164"/>
      <c r="J115" s="165">
        <f>J638</f>
        <v>0</v>
      </c>
      <c r="K115" s="161"/>
      <c r="L115" s="166"/>
    </row>
    <row r="116" spans="2:12" s="9" customFormat="1" ht="19.9" customHeight="1">
      <c r="B116" s="160"/>
      <c r="C116" s="161"/>
      <c r="D116" s="162" t="s">
        <v>119</v>
      </c>
      <c r="E116" s="163"/>
      <c r="F116" s="163"/>
      <c r="G116" s="163"/>
      <c r="H116" s="163"/>
      <c r="I116" s="164"/>
      <c r="J116" s="165">
        <f>J672</f>
        <v>0</v>
      </c>
      <c r="K116" s="161"/>
      <c r="L116" s="166"/>
    </row>
    <row r="117" spans="2:12" s="9" customFormat="1" ht="19.9" customHeight="1">
      <c r="B117" s="160"/>
      <c r="C117" s="161"/>
      <c r="D117" s="162" t="s">
        <v>120</v>
      </c>
      <c r="E117" s="163"/>
      <c r="F117" s="163"/>
      <c r="G117" s="163"/>
      <c r="H117" s="163"/>
      <c r="I117" s="164"/>
      <c r="J117" s="165">
        <f>J686</f>
        <v>0</v>
      </c>
      <c r="K117" s="161"/>
      <c r="L117" s="166"/>
    </row>
    <row r="118" spans="2:12" s="9" customFormat="1" ht="19.9" customHeight="1">
      <c r="B118" s="160"/>
      <c r="C118" s="161"/>
      <c r="D118" s="162" t="s">
        <v>121</v>
      </c>
      <c r="E118" s="163"/>
      <c r="F118" s="163"/>
      <c r="G118" s="163"/>
      <c r="H118" s="163"/>
      <c r="I118" s="164"/>
      <c r="J118" s="165">
        <f>J691</f>
        <v>0</v>
      </c>
      <c r="K118" s="161"/>
      <c r="L118" s="166"/>
    </row>
    <row r="119" spans="2:12" s="9" customFormat="1" ht="19.9" customHeight="1">
      <c r="B119" s="160"/>
      <c r="C119" s="161"/>
      <c r="D119" s="162" t="s">
        <v>122</v>
      </c>
      <c r="E119" s="163"/>
      <c r="F119" s="163"/>
      <c r="G119" s="163"/>
      <c r="H119" s="163"/>
      <c r="I119" s="164"/>
      <c r="J119" s="165">
        <f>J726</f>
        <v>0</v>
      </c>
      <c r="K119" s="161"/>
      <c r="L119" s="166"/>
    </row>
    <row r="120" spans="2:12" s="9" customFormat="1" ht="19.9" customHeight="1">
      <c r="B120" s="160"/>
      <c r="C120" s="161"/>
      <c r="D120" s="162" t="s">
        <v>123</v>
      </c>
      <c r="E120" s="163"/>
      <c r="F120" s="163"/>
      <c r="G120" s="163"/>
      <c r="H120" s="163"/>
      <c r="I120" s="164"/>
      <c r="J120" s="165">
        <f>J765</f>
        <v>0</v>
      </c>
      <c r="K120" s="161"/>
      <c r="L120" s="166"/>
    </row>
    <row r="121" spans="2:12" s="9" customFormat="1" ht="19.9" customHeight="1">
      <c r="B121" s="160"/>
      <c r="C121" s="161"/>
      <c r="D121" s="162" t="s">
        <v>124</v>
      </c>
      <c r="E121" s="163"/>
      <c r="F121" s="163"/>
      <c r="G121" s="163"/>
      <c r="H121" s="163"/>
      <c r="I121" s="164"/>
      <c r="J121" s="165">
        <f>J808</f>
        <v>0</v>
      </c>
      <c r="K121" s="161"/>
      <c r="L121" s="166"/>
    </row>
    <row r="122" spans="2:12" s="8" customFormat="1" ht="24.95" customHeight="1">
      <c r="B122" s="153"/>
      <c r="C122" s="154"/>
      <c r="D122" s="155" t="s">
        <v>125</v>
      </c>
      <c r="E122" s="156"/>
      <c r="F122" s="156"/>
      <c r="G122" s="156"/>
      <c r="H122" s="156"/>
      <c r="I122" s="157"/>
      <c r="J122" s="158">
        <f>J904</f>
        <v>0</v>
      </c>
      <c r="K122" s="154"/>
      <c r="L122" s="159"/>
    </row>
    <row r="123" spans="2:12" s="9" customFormat="1" ht="19.9" customHeight="1">
      <c r="B123" s="160"/>
      <c r="C123" s="161"/>
      <c r="D123" s="162" t="s">
        <v>126</v>
      </c>
      <c r="E123" s="163"/>
      <c r="F123" s="163"/>
      <c r="G123" s="163"/>
      <c r="H123" s="163"/>
      <c r="I123" s="164"/>
      <c r="J123" s="165">
        <f>J907</f>
        <v>0</v>
      </c>
      <c r="K123" s="161"/>
      <c r="L123" s="166"/>
    </row>
    <row r="124" spans="2:12" s="9" customFormat="1" ht="19.9" customHeight="1">
      <c r="B124" s="160"/>
      <c r="C124" s="161"/>
      <c r="D124" s="162" t="s">
        <v>127</v>
      </c>
      <c r="E124" s="163"/>
      <c r="F124" s="163"/>
      <c r="G124" s="163"/>
      <c r="H124" s="163"/>
      <c r="I124" s="164"/>
      <c r="J124" s="165">
        <f>J916</f>
        <v>0</v>
      </c>
      <c r="K124" s="161"/>
      <c r="L124" s="166"/>
    </row>
    <row r="125" spans="2:12" s="8" customFormat="1" ht="24.95" customHeight="1">
      <c r="B125" s="153"/>
      <c r="C125" s="154"/>
      <c r="D125" s="155" t="s">
        <v>128</v>
      </c>
      <c r="E125" s="156"/>
      <c r="F125" s="156"/>
      <c r="G125" s="156"/>
      <c r="H125" s="156"/>
      <c r="I125" s="157"/>
      <c r="J125" s="158">
        <f>J926</f>
        <v>0</v>
      </c>
      <c r="K125" s="154"/>
      <c r="L125" s="159"/>
    </row>
    <row r="126" spans="2:12" s="1" customFormat="1" ht="21.75" customHeight="1">
      <c r="B126" s="35"/>
      <c r="C126" s="36"/>
      <c r="D126" s="36"/>
      <c r="E126" s="36"/>
      <c r="F126" s="36"/>
      <c r="G126" s="36"/>
      <c r="H126" s="36"/>
      <c r="I126" s="110"/>
      <c r="J126" s="36"/>
      <c r="K126" s="36"/>
      <c r="L126" s="39"/>
    </row>
    <row r="127" spans="2:12" s="1" customFormat="1" ht="6.95" customHeight="1">
      <c r="B127" s="50"/>
      <c r="C127" s="51"/>
      <c r="D127" s="51"/>
      <c r="E127" s="51"/>
      <c r="F127" s="51"/>
      <c r="G127" s="51"/>
      <c r="H127" s="51"/>
      <c r="I127" s="144"/>
      <c r="J127" s="51"/>
      <c r="K127" s="51"/>
      <c r="L127" s="39"/>
    </row>
    <row r="131" spans="2:12" s="1" customFormat="1" ht="6.95" customHeight="1">
      <c r="B131" s="52"/>
      <c r="C131" s="53"/>
      <c r="D131" s="53"/>
      <c r="E131" s="53"/>
      <c r="F131" s="53"/>
      <c r="G131" s="53"/>
      <c r="H131" s="53"/>
      <c r="I131" s="147"/>
      <c r="J131" s="53"/>
      <c r="K131" s="53"/>
      <c r="L131" s="39"/>
    </row>
    <row r="132" spans="2:12" s="1" customFormat="1" ht="24.95" customHeight="1">
      <c r="B132" s="35"/>
      <c r="C132" s="23" t="s">
        <v>129</v>
      </c>
      <c r="D132" s="36"/>
      <c r="E132" s="36"/>
      <c r="F132" s="36"/>
      <c r="G132" s="36"/>
      <c r="H132" s="36"/>
      <c r="I132" s="110"/>
      <c r="J132" s="36"/>
      <c r="K132" s="36"/>
      <c r="L132" s="39"/>
    </row>
    <row r="133" spans="2:12" s="1" customFormat="1" ht="6.95" customHeight="1">
      <c r="B133" s="35"/>
      <c r="C133" s="36"/>
      <c r="D133" s="36"/>
      <c r="E133" s="36"/>
      <c r="F133" s="36"/>
      <c r="G133" s="36"/>
      <c r="H133" s="36"/>
      <c r="I133" s="110"/>
      <c r="J133" s="36"/>
      <c r="K133" s="36"/>
      <c r="L133" s="39"/>
    </row>
    <row r="134" spans="2:12" s="1" customFormat="1" ht="12" customHeight="1">
      <c r="B134" s="35"/>
      <c r="C134" s="29" t="s">
        <v>16</v>
      </c>
      <c r="D134" s="36"/>
      <c r="E134" s="36"/>
      <c r="F134" s="36"/>
      <c r="G134" s="36"/>
      <c r="H134" s="36"/>
      <c r="I134" s="110"/>
      <c r="J134" s="36"/>
      <c r="K134" s="36"/>
      <c r="L134" s="39"/>
    </row>
    <row r="135" spans="2:12" s="1" customFormat="1" ht="25.5" customHeight="1">
      <c r="B135" s="35"/>
      <c r="C135" s="36"/>
      <c r="D135" s="36"/>
      <c r="E135" s="285" t="str">
        <f>E7</f>
        <v>Sanace havarijního stavu podlahy garáže v suterénu provozní budovy Úřadu vlády ČR</v>
      </c>
      <c r="F135" s="313"/>
      <c r="G135" s="313"/>
      <c r="H135" s="313"/>
      <c r="I135" s="110"/>
      <c r="J135" s="36"/>
      <c r="K135" s="36"/>
      <c r="L135" s="39"/>
    </row>
    <row r="136" spans="2:12" s="1" customFormat="1" ht="6.95" customHeight="1">
      <c r="B136" s="35"/>
      <c r="C136" s="36"/>
      <c r="D136" s="36"/>
      <c r="E136" s="36"/>
      <c r="F136" s="36"/>
      <c r="G136" s="36"/>
      <c r="H136" s="36"/>
      <c r="I136" s="110"/>
      <c r="J136" s="36"/>
      <c r="K136" s="36"/>
      <c r="L136" s="39"/>
    </row>
    <row r="137" spans="2:12" s="1" customFormat="1" ht="12" customHeight="1">
      <c r="B137" s="35"/>
      <c r="C137" s="29" t="s">
        <v>21</v>
      </c>
      <c r="D137" s="36"/>
      <c r="E137" s="36"/>
      <c r="F137" s="27" t="str">
        <f>F10</f>
        <v>nábř.Eduarda Beneše 128/4, Praha 1</v>
      </c>
      <c r="G137" s="36"/>
      <c r="H137" s="36"/>
      <c r="I137" s="112" t="s">
        <v>23</v>
      </c>
      <c r="J137" s="62" t="str">
        <f>IF(J10="","",J10)</f>
        <v>Vyplň údaj</v>
      </c>
      <c r="K137" s="36"/>
      <c r="L137" s="39"/>
    </row>
    <row r="138" spans="2:12" s="1" customFormat="1" ht="6.95" customHeight="1">
      <c r="B138" s="35"/>
      <c r="C138" s="36"/>
      <c r="D138" s="36"/>
      <c r="E138" s="36"/>
      <c r="F138" s="36"/>
      <c r="G138" s="36"/>
      <c r="H138" s="36"/>
      <c r="I138" s="110"/>
      <c r="J138" s="36"/>
      <c r="K138" s="36"/>
      <c r="L138" s="39"/>
    </row>
    <row r="139" spans="2:12" s="1" customFormat="1" ht="15.2" customHeight="1">
      <c r="B139" s="35"/>
      <c r="C139" s="29" t="s">
        <v>26</v>
      </c>
      <c r="D139" s="36"/>
      <c r="E139" s="36"/>
      <c r="F139" s="27" t="str">
        <f>E13</f>
        <v xml:space="preserve"> </v>
      </c>
      <c r="G139" s="36"/>
      <c r="H139" s="36"/>
      <c r="I139" s="112" t="s">
        <v>32</v>
      </c>
      <c r="J139" s="33" t="str">
        <f>E19</f>
        <v xml:space="preserve"> </v>
      </c>
      <c r="K139" s="36"/>
      <c r="L139" s="39"/>
    </row>
    <row r="140" spans="2:12" s="1" customFormat="1" ht="15.2" customHeight="1">
      <c r="B140" s="35"/>
      <c r="C140" s="29" t="s">
        <v>30</v>
      </c>
      <c r="D140" s="36"/>
      <c r="E140" s="36"/>
      <c r="F140" s="27" t="str">
        <f>IF(E16="","",E16)</f>
        <v>Vyplň údaj</v>
      </c>
      <c r="G140" s="36"/>
      <c r="H140" s="36"/>
      <c r="I140" s="112" t="s">
        <v>34</v>
      </c>
      <c r="J140" s="33" t="str">
        <f>E22</f>
        <v xml:space="preserve"> </v>
      </c>
      <c r="K140" s="36"/>
      <c r="L140" s="39"/>
    </row>
    <row r="141" spans="2:12" s="1" customFormat="1" ht="10.35" customHeight="1">
      <c r="B141" s="35"/>
      <c r="C141" s="36"/>
      <c r="D141" s="36"/>
      <c r="E141" s="36"/>
      <c r="F141" s="36"/>
      <c r="G141" s="36"/>
      <c r="H141" s="36"/>
      <c r="I141" s="110"/>
      <c r="J141" s="36"/>
      <c r="K141" s="36"/>
      <c r="L141" s="39"/>
    </row>
    <row r="142" spans="2:20" s="10" customFormat="1" ht="29.25" customHeight="1">
      <c r="B142" s="167"/>
      <c r="C142" s="168" t="s">
        <v>130</v>
      </c>
      <c r="D142" s="169" t="s">
        <v>62</v>
      </c>
      <c r="E142" s="169" t="s">
        <v>58</v>
      </c>
      <c r="F142" s="169" t="s">
        <v>59</v>
      </c>
      <c r="G142" s="169" t="s">
        <v>131</v>
      </c>
      <c r="H142" s="169" t="s">
        <v>132</v>
      </c>
      <c r="I142" s="170" t="s">
        <v>133</v>
      </c>
      <c r="J142" s="169" t="s">
        <v>94</v>
      </c>
      <c r="K142" s="171" t="s">
        <v>134</v>
      </c>
      <c r="L142" s="172"/>
      <c r="M142" s="71" t="s">
        <v>1</v>
      </c>
      <c r="N142" s="72" t="s">
        <v>41</v>
      </c>
      <c r="O142" s="72" t="s">
        <v>135</v>
      </c>
      <c r="P142" s="72" t="s">
        <v>136</v>
      </c>
      <c r="Q142" s="72" t="s">
        <v>137</v>
      </c>
      <c r="R142" s="72" t="s">
        <v>138</v>
      </c>
      <c r="S142" s="72" t="s">
        <v>139</v>
      </c>
      <c r="T142" s="73" t="s">
        <v>140</v>
      </c>
    </row>
    <row r="143" spans="2:63" s="1" customFormat="1" ht="22.9" customHeight="1">
      <c r="B143" s="35"/>
      <c r="C143" s="78" t="s">
        <v>141</v>
      </c>
      <c r="D143" s="36"/>
      <c r="E143" s="36"/>
      <c r="F143" s="36"/>
      <c r="G143" s="36"/>
      <c r="H143" s="36"/>
      <c r="I143" s="110"/>
      <c r="J143" s="173">
        <f>BK143</f>
        <v>0</v>
      </c>
      <c r="K143" s="36"/>
      <c r="L143" s="39"/>
      <c r="M143" s="74"/>
      <c r="N143" s="75"/>
      <c r="O143" s="75"/>
      <c r="P143" s="174">
        <f>P144+P496+P904+P926</f>
        <v>0</v>
      </c>
      <c r="Q143" s="75"/>
      <c r="R143" s="174">
        <f>R144+R496+R904+R926</f>
        <v>307.3791530000001</v>
      </c>
      <c r="S143" s="75"/>
      <c r="T143" s="175">
        <f>T144+T496+T904+T926</f>
        <v>219.83472136999995</v>
      </c>
      <c r="AT143" s="17" t="s">
        <v>76</v>
      </c>
      <c r="AU143" s="17" t="s">
        <v>96</v>
      </c>
      <c r="BK143" s="176">
        <f>BK144+BK496+BK904+BK926</f>
        <v>0</v>
      </c>
    </row>
    <row r="144" spans="2:63" s="11" customFormat="1" ht="25.9" customHeight="1">
      <c r="B144" s="177"/>
      <c r="C144" s="178"/>
      <c r="D144" s="179" t="s">
        <v>76</v>
      </c>
      <c r="E144" s="180" t="s">
        <v>142</v>
      </c>
      <c r="F144" s="180" t="s">
        <v>143</v>
      </c>
      <c r="G144" s="178"/>
      <c r="H144" s="178"/>
      <c r="I144" s="181"/>
      <c r="J144" s="182">
        <f>BK144</f>
        <v>0</v>
      </c>
      <c r="K144" s="178"/>
      <c r="L144" s="183"/>
      <c r="M144" s="184"/>
      <c r="N144" s="185"/>
      <c r="O144" s="185"/>
      <c r="P144" s="186">
        <f>P145+P172+P182+P185+P191+P331+P471+P494</f>
        <v>0</v>
      </c>
      <c r="Q144" s="185"/>
      <c r="R144" s="186">
        <f>R145+R172+R182+R185+R191+R331+R471+R494</f>
        <v>301.5399310600001</v>
      </c>
      <c r="S144" s="185"/>
      <c r="T144" s="187">
        <f>T145+T172+T182+T185+T191+T331+T471+T494</f>
        <v>216.97375190999995</v>
      </c>
      <c r="AR144" s="188" t="s">
        <v>82</v>
      </c>
      <c r="AT144" s="189" t="s">
        <v>76</v>
      </c>
      <c r="AU144" s="189" t="s">
        <v>77</v>
      </c>
      <c r="AY144" s="188" t="s">
        <v>144</v>
      </c>
      <c r="BK144" s="190">
        <f>BK145+BK172+BK182+BK185+BK191+BK331+BK471+BK494</f>
        <v>0</v>
      </c>
    </row>
    <row r="145" spans="2:63" s="11" customFormat="1" ht="22.9" customHeight="1">
      <c r="B145" s="177"/>
      <c r="C145" s="178"/>
      <c r="D145" s="179" t="s">
        <v>76</v>
      </c>
      <c r="E145" s="191" t="s">
        <v>82</v>
      </c>
      <c r="F145" s="191" t="s">
        <v>145</v>
      </c>
      <c r="G145" s="178"/>
      <c r="H145" s="178"/>
      <c r="I145" s="181"/>
      <c r="J145" s="192">
        <f>BK145</f>
        <v>0</v>
      </c>
      <c r="K145" s="178"/>
      <c r="L145" s="183"/>
      <c r="M145" s="184"/>
      <c r="N145" s="185"/>
      <c r="O145" s="185"/>
      <c r="P145" s="186">
        <f>SUM(P146:P171)</f>
        <v>0</v>
      </c>
      <c r="Q145" s="185"/>
      <c r="R145" s="186">
        <f>SUM(R146:R171)</f>
        <v>5.054</v>
      </c>
      <c r="S145" s="185"/>
      <c r="T145" s="187">
        <f>SUM(T146:T171)</f>
        <v>0</v>
      </c>
      <c r="AR145" s="188" t="s">
        <v>82</v>
      </c>
      <c r="AT145" s="189" t="s">
        <v>76</v>
      </c>
      <c r="AU145" s="189" t="s">
        <v>82</v>
      </c>
      <c r="AY145" s="188" t="s">
        <v>144</v>
      </c>
      <c r="BK145" s="190">
        <f>SUM(BK146:BK171)</f>
        <v>0</v>
      </c>
    </row>
    <row r="146" spans="2:65" s="1" customFormat="1" ht="16.5" customHeight="1">
      <c r="B146" s="35"/>
      <c r="C146" s="193" t="s">
        <v>82</v>
      </c>
      <c r="D146" s="193" t="s">
        <v>146</v>
      </c>
      <c r="E146" s="194" t="s">
        <v>147</v>
      </c>
      <c r="F146" s="195" t="s">
        <v>148</v>
      </c>
      <c r="G146" s="196" t="s">
        <v>149</v>
      </c>
      <c r="H146" s="197">
        <v>0.781</v>
      </c>
      <c r="I146" s="198"/>
      <c r="J146" s="199">
        <f>ROUND(I146*H146,2)</f>
        <v>0</v>
      </c>
      <c r="K146" s="195" t="s">
        <v>150</v>
      </c>
      <c r="L146" s="39"/>
      <c r="M146" s="200" t="s">
        <v>1</v>
      </c>
      <c r="N146" s="201" t="s">
        <v>42</v>
      </c>
      <c r="O146" s="67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04" t="s">
        <v>151</v>
      </c>
      <c r="AT146" s="204" t="s">
        <v>146</v>
      </c>
      <c r="AU146" s="204" t="s">
        <v>87</v>
      </c>
      <c r="AY146" s="17" t="s">
        <v>144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82</v>
      </c>
      <c r="BK146" s="205">
        <f>ROUND(I146*H146,2)</f>
        <v>0</v>
      </c>
      <c r="BL146" s="17" t="s">
        <v>151</v>
      </c>
      <c r="BM146" s="204" t="s">
        <v>152</v>
      </c>
    </row>
    <row r="147" spans="2:51" s="12" customFormat="1" ht="12">
      <c r="B147" s="206"/>
      <c r="C147" s="207"/>
      <c r="D147" s="208" t="s">
        <v>153</v>
      </c>
      <c r="E147" s="209" t="s">
        <v>1</v>
      </c>
      <c r="F147" s="210" t="s">
        <v>154</v>
      </c>
      <c r="G147" s="207"/>
      <c r="H147" s="209" t="s">
        <v>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87</v>
      </c>
      <c r="AV147" s="12" t="s">
        <v>82</v>
      </c>
      <c r="AW147" s="12" t="s">
        <v>33</v>
      </c>
      <c r="AX147" s="12" t="s">
        <v>77</v>
      </c>
      <c r="AY147" s="216" t="s">
        <v>144</v>
      </c>
    </row>
    <row r="148" spans="2:51" s="12" customFormat="1" ht="12">
      <c r="B148" s="206"/>
      <c r="C148" s="207"/>
      <c r="D148" s="208" t="s">
        <v>153</v>
      </c>
      <c r="E148" s="209" t="s">
        <v>1</v>
      </c>
      <c r="F148" s="210" t="s">
        <v>155</v>
      </c>
      <c r="G148" s="207"/>
      <c r="H148" s="209" t="s">
        <v>1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87</v>
      </c>
      <c r="AV148" s="12" t="s">
        <v>82</v>
      </c>
      <c r="AW148" s="12" t="s">
        <v>33</v>
      </c>
      <c r="AX148" s="12" t="s">
        <v>77</v>
      </c>
      <c r="AY148" s="216" t="s">
        <v>144</v>
      </c>
    </row>
    <row r="149" spans="2:51" s="13" customFormat="1" ht="12">
      <c r="B149" s="217"/>
      <c r="C149" s="218"/>
      <c r="D149" s="208" t="s">
        <v>153</v>
      </c>
      <c r="E149" s="219" t="s">
        <v>1</v>
      </c>
      <c r="F149" s="220" t="s">
        <v>156</v>
      </c>
      <c r="G149" s="218"/>
      <c r="H149" s="221">
        <v>0.781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153</v>
      </c>
      <c r="AU149" s="227" t="s">
        <v>87</v>
      </c>
      <c r="AV149" s="13" t="s">
        <v>87</v>
      </c>
      <c r="AW149" s="13" t="s">
        <v>33</v>
      </c>
      <c r="AX149" s="13" t="s">
        <v>82</v>
      </c>
      <c r="AY149" s="227" t="s">
        <v>144</v>
      </c>
    </row>
    <row r="150" spans="2:65" s="1" customFormat="1" ht="16.5" customHeight="1">
      <c r="B150" s="35"/>
      <c r="C150" s="193" t="s">
        <v>87</v>
      </c>
      <c r="D150" s="193" t="s">
        <v>146</v>
      </c>
      <c r="E150" s="194" t="s">
        <v>157</v>
      </c>
      <c r="F150" s="195" t="s">
        <v>158</v>
      </c>
      <c r="G150" s="196" t="s">
        <v>149</v>
      </c>
      <c r="H150" s="197">
        <v>1.998</v>
      </c>
      <c r="I150" s="198"/>
      <c r="J150" s="199">
        <f>ROUND(I150*H150,2)</f>
        <v>0</v>
      </c>
      <c r="K150" s="195" t="s">
        <v>150</v>
      </c>
      <c r="L150" s="39"/>
      <c r="M150" s="200" t="s">
        <v>1</v>
      </c>
      <c r="N150" s="201" t="s">
        <v>42</v>
      </c>
      <c r="O150" s="67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04" t="s">
        <v>151</v>
      </c>
      <c r="AT150" s="204" t="s">
        <v>146</v>
      </c>
      <c r="AU150" s="204" t="s">
        <v>87</v>
      </c>
      <c r="AY150" s="17" t="s">
        <v>144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82</v>
      </c>
      <c r="BK150" s="205">
        <f>ROUND(I150*H150,2)</f>
        <v>0</v>
      </c>
      <c r="BL150" s="17" t="s">
        <v>151</v>
      </c>
      <c r="BM150" s="204" t="s">
        <v>159</v>
      </c>
    </row>
    <row r="151" spans="2:51" s="12" customFormat="1" ht="12">
      <c r="B151" s="206"/>
      <c r="C151" s="207"/>
      <c r="D151" s="208" t="s">
        <v>153</v>
      </c>
      <c r="E151" s="209" t="s">
        <v>1</v>
      </c>
      <c r="F151" s="210" t="s">
        <v>154</v>
      </c>
      <c r="G151" s="207"/>
      <c r="H151" s="209" t="s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153</v>
      </c>
      <c r="AU151" s="216" t="s">
        <v>87</v>
      </c>
      <c r="AV151" s="12" t="s">
        <v>82</v>
      </c>
      <c r="AW151" s="12" t="s">
        <v>33</v>
      </c>
      <c r="AX151" s="12" t="s">
        <v>77</v>
      </c>
      <c r="AY151" s="216" t="s">
        <v>144</v>
      </c>
    </row>
    <row r="152" spans="2:51" s="13" customFormat="1" ht="12">
      <c r="B152" s="217"/>
      <c r="C152" s="218"/>
      <c r="D152" s="208" t="s">
        <v>153</v>
      </c>
      <c r="E152" s="219" t="s">
        <v>1</v>
      </c>
      <c r="F152" s="220" t="s">
        <v>160</v>
      </c>
      <c r="G152" s="218"/>
      <c r="H152" s="221">
        <v>1.35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153</v>
      </c>
      <c r="AU152" s="227" t="s">
        <v>87</v>
      </c>
      <c r="AV152" s="13" t="s">
        <v>87</v>
      </c>
      <c r="AW152" s="13" t="s">
        <v>33</v>
      </c>
      <c r="AX152" s="13" t="s">
        <v>77</v>
      </c>
      <c r="AY152" s="227" t="s">
        <v>144</v>
      </c>
    </row>
    <row r="153" spans="2:51" s="12" customFormat="1" ht="12">
      <c r="B153" s="206"/>
      <c r="C153" s="207"/>
      <c r="D153" s="208" t="s">
        <v>153</v>
      </c>
      <c r="E153" s="209" t="s">
        <v>1</v>
      </c>
      <c r="F153" s="210" t="s">
        <v>161</v>
      </c>
      <c r="G153" s="207"/>
      <c r="H153" s="209" t="s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153</v>
      </c>
      <c r="AU153" s="216" t="s">
        <v>87</v>
      </c>
      <c r="AV153" s="12" t="s">
        <v>82</v>
      </c>
      <c r="AW153" s="12" t="s">
        <v>33</v>
      </c>
      <c r="AX153" s="12" t="s">
        <v>77</v>
      </c>
      <c r="AY153" s="216" t="s">
        <v>144</v>
      </c>
    </row>
    <row r="154" spans="2:51" s="13" customFormat="1" ht="12">
      <c r="B154" s="217"/>
      <c r="C154" s="218"/>
      <c r="D154" s="208" t="s">
        <v>153</v>
      </c>
      <c r="E154" s="219" t="s">
        <v>1</v>
      </c>
      <c r="F154" s="220" t="s">
        <v>162</v>
      </c>
      <c r="G154" s="218"/>
      <c r="H154" s="221">
        <v>0.648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153</v>
      </c>
      <c r="AU154" s="227" t="s">
        <v>87</v>
      </c>
      <c r="AV154" s="13" t="s">
        <v>87</v>
      </c>
      <c r="AW154" s="13" t="s">
        <v>33</v>
      </c>
      <c r="AX154" s="13" t="s">
        <v>77</v>
      </c>
      <c r="AY154" s="227" t="s">
        <v>144</v>
      </c>
    </row>
    <row r="155" spans="2:51" s="14" customFormat="1" ht="12">
      <c r="B155" s="228"/>
      <c r="C155" s="229"/>
      <c r="D155" s="208" t="s">
        <v>153</v>
      </c>
      <c r="E155" s="230" t="s">
        <v>1</v>
      </c>
      <c r="F155" s="231" t="s">
        <v>163</v>
      </c>
      <c r="G155" s="229"/>
      <c r="H155" s="232">
        <v>1.9980000000000002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153</v>
      </c>
      <c r="AU155" s="238" t="s">
        <v>87</v>
      </c>
      <c r="AV155" s="14" t="s">
        <v>151</v>
      </c>
      <c r="AW155" s="14" t="s">
        <v>33</v>
      </c>
      <c r="AX155" s="14" t="s">
        <v>82</v>
      </c>
      <c r="AY155" s="238" t="s">
        <v>144</v>
      </c>
    </row>
    <row r="156" spans="2:65" s="1" customFormat="1" ht="24" customHeight="1">
      <c r="B156" s="35"/>
      <c r="C156" s="193" t="s">
        <v>164</v>
      </c>
      <c r="D156" s="193" t="s">
        <v>146</v>
      </c>
      <c r="E156" s="194" t="s">
        <v>165</v>
      </c>
      <c r="F156" s="195" t="s">
        <v>166</v>
      </c>
      <c r="G156" s="196" t="s">
        <v>149</v>
      </c>
      <c r="H156" s="197">
        <v>2.779</v>
      </c>
      <c r="I156" s="198"/>
      <c r="J156" s="199">
        <f>ROUND(I156*H156,2)</f>
        <v>0</v>
      </c>
      <c r="K156" s="195" t="s">
        <v>150</v>
      </c>
      <c r="L156" s="39"/>
      <c r="M156" s="200" t="s">
        <v>1</v>
      </c>
      <c r="N156" s="201" t="s">
        <v>42</v>
      </c>
      <c r="O156" s="67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04" t="s">
        <v>151</v>
      </c>
      <c r="AT156" s="204" t="s">
        <v>146</v>
      </c>
      <c r="AU156" s="204" t="s">
        <v>87</v>
      </c>
      <c r="AY156" s="17" t="s">
        <v>144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82</v>
      </c>
      <c r="BK156" s="205">
        <f>ROUND(I156*H156,2)</f>
        <v>0</v>
      </c>
      <c r="BL156" s="17" t="s">
        <v>151</v>
      </c>
      <c r="BM156" s="204" t="s">
        <v>167</v>
      </c>
    </row>
    <row r="157" spans="2:51" s="13" customFormat="1" ht="12">
      <c r="B157" s="217"/>
      <c r="C157" s="218"/>
      <c r="D157" s="208" t="s">
        <v>153</v>
      </c>
      <c r="E157" s="219" t="s">
        <v>1</v>
      </c>
      <c r="F157" s="220" t="s">
        <v>168</v>
      </c>
      <c r="G157" s="218"/>
      <c r="H157" s="221">
        <v>2.779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153</v>
      </c>
      <c r="AU157" s="227" t="s">
        <v>87</v>
      </c>
      <c r="AV157" s="13" t="s">
        <v>87</v>
      </c>
      <c r="AW157" s="13" t="s">
        <v>33</v>
      </c>
      <c r="AX157" s="13" t="s">
        <v>82</v>
      </c>
      <c r="AY157" s="227" t="s">
        <v>144</v>
      </c>
    </row>
    <row r="158" spans="2:65" s="1" customFormat="1" ht="24" customHeight="1">
      <c r="B158" s="35"/>
      <c r="C158" s="193" t="s">
        <v>151</v>
      </c>
      <c r="D158" s="193" t="s">
        <v>146</v>
      </c>
      <c r="E158" s="194" t="s">
        <v>169</v>
      </c>
      <c r="F158" s="195" t="s">
        <v>170</v>
      </c>
      <c r="G158" s="196" t="s">
        <v>149</v>
      </c>
      <c r="H158" s="197">
        <v>25.011</v>
      </c>
      <c r="I158" s="198"/>
      <c r="J158" s="199">
        <f>ROUND(I158*H158,2)</f>
        <v>0</v>
      </c>
      <c r="K158" s="195" t="s">
        <v>150</v>
      </c>
      <c r="L158" s="39"/>
      <c r="M158" s="200" t="s">
        <v>1</v>
      </c>
      <c r="N158" s="201" t="s">
        <v>42</v>
      </c>
      <c r="O158" s="67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04" t="s">
        <v>151</v>
      </c>
      <c r="AT158" s="204" t="s">
        <v>146</v>
      </c>
      <c r="AU158" s="204" t="s">
        <v>87</v>
      </c>
      <c r="AY158" s="17" t="s">
        <v>144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82</v>
      </c>
      <c r="BK158" s="205">
        <f>ROUND(I158*H158,2)</f>
        <v>0</v>
      </c>
      <c r="BL158" s="17" t="s">
        <v>151</v>
      </c>
      <c r="BM158" s="204" t="s">
        <v>171</v>
      </c>
    </row>
    <row r="159" spans="2:51" s="13" customFormat="1" ht="12">
      <c r="B159" s="217"/>
      <c r="C159" s="218"/>
      <c r="D159" s="208" t="s">
        <v>153</v>
      </c>
      <c r="E159" s="218"/>
      <c r="F159" s="220" t="s">
        <v>172</v>
      </c>
      <c r="G159" s="218"/>
      <c r="H159" s="221">
        <v>25.011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153</v>
      </c>
      <c r="AU159" s="227" t="s">
        <v>87</v>
      </c>
      <c r="AV159" s="13" t="s">
        <v>87</v>
      </c>
      <c r="AW159" s="13" t="s">
        <v>4</v>
      </c>
      <c r="AX159" s="13" t="s">
        <v>82</v>
      </c>
      <c r="AY159" s="227" t="s">
        <v>144</v>
      </c>
    </row>
    <row r="160" spans="2:65" s="1" customFormat="1" ht="24" customHeight="1">
      <c r="B160" s="35"/>
      <c r="C160" s="193" t="s">
        <v>173</v>
      </c>
      <c r="D160" s="193" t="s">
        <v>146</v>
      </c>
      <c r="E160" s="194" t="s">
        <v>174</v>
      </c>
      <c r="F160" s="195" t="s">
        <v>175</v>
      </c>
      <c r="G160" s="196" t="s">
        <v>149</v>
      </c>
      <c r="H160" s="197">
        <v>2.779</v>
      </c>
      <c r="I160" s="198"/>
      <c r="J160" s="199">
        <f>ROUND(I160*H160,2)</f>
        <v>0</v>
      </c>
      <c r="K160" s="195" t="s">
        <v>150</v>
      </c>
      <c r="L160" s="39"/>
      <c r="M160" s="200" t="s">
        <v>1</v>
      </c>
      <c r="N160" s="201" t="s">
        <v>42</v>
      </c>
      <c r="O160" s="67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04" t="s">
        <v>151</v>
      </c>
      <c r="AT160" s="204" t="s">
        <v>146</v>
      </c>
      <c r="AU160" s="204" t="s">
        <v>87</v>
      </c>
      <c r="AY160" s="17" t="s">
        <v>144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7" t="s">
        <v>82</v>
      </c>
      <c r="BK160" s="205">
        <f>ROUND(I160*H160,2)</f>
        <v>0</v>
      </c>
      <c r="BL160" s="17" t="s">
        <v>151</v>
      </c>
      <c r="BM160" s="204" t="s">
        <v>176</v>
      </c>
    </row>
    <row r="161" spans="2:51" s="13" customFormat="1" ht="12">
      <c r="B161" s="217"/>
      <c r="C161" s="218"/>
      <c r="D161" s="208" t="s">
        <v>153</v>
      </c>
      <c r="E161" s="219" t="s">
        <v>1</v>
      </c>
      <c r="F161" s="220" t="s">
        <v>168</v>
      </c>
      <c r="G161" s="218"/>
      <c r="H161" s="221">
        <v>2.779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153</v>
      </c>
      <c r="AU161" s="227" t="s">
        <v>87</v>
      </c>
      <c r="AV161" s="13" t="s">
        <v>87</v>
      </c>
      <c r="AW161" s="13" t="s">
        <v>33</v>
      </c>
      <c r="AX161" s="13" t="s">
        <v>82</v>
      </c>
      <c r="AY161" s="227" t="s">
        <v>144</v>
      </c>
    </row>
    <row r="162" spans="2:65" s="1" customFormat="1" ht="24" customHeight="1">
      <c r="B162" s="35"/>
      <c r="C162" s="193" t="s">
        <v>177</v>
      </c>
      <c r="D162" s="193" t="s">
        <v>146</v>
      </c>
      <c r="E162" s="194" t="s">
        <v>178</v>
      </c>
      <c r="F162" s="195" t="s">
        <v>179</v>
      </c>
      <c r="G162" s="196" t="s">
        <v>149</v>
      </c>
      <c r="H162" s="197">
        <v>52.801</v>
      </c>
      <c r="I162" s="198"/>
      <c r="J162" s="199">
        <f>ROUND(I162*H162,2)</f>
        <v>0</v>
      </c>
      <c r="K162" s="195" t="s">
        <v>150</v>
      </c>
      <c r="L162" s="39"/>
      <c r="M162" s="200" t="s">
        <v>1</v>
      </c>
      <c r="N162" s="201" t="s">
        <v>42</v>
      </c>
      <c r="O162" s="67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04" t="s">
        <v>151</v>
      </c>
      <c r="AT162" s="204" t="s">
        <v>146</v>
      </c>
      <c r="AU162" s="204" t="s">
        <v>87</v>
      </c>
      <c r="AY162" s="17" t="s">
        <v>144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82</v>
      </c>
      <c r="BK162" s="205">
        <f>ROUND(I162*H162,2)</f>
        <v>0</v>
      </c>
      <c r="BL162" s="17" t="s">
        <v>151</v>
      </c>
      <c r="BM162" s="204" t="s">
        <v>180</v>
      </c>
    </row>
    <row r="163" spans="2:51" s="13" customFormat="1" ht="12">
      <c r="B163" s="217"/>
      <c r="C163" s="218"/>
      <c r="D163" s="208" t="s">
        <v>153</v>
      </c>
      <c r="E163" s="218"/>
      <c r="F163" s="220" t="s">
        <v>181</v>
      </c>
      <c r="G163" s="218"/>
      <c r="H163" s="221">
        <v>52.801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153</v>
      </c>
      <c r="AU163" s="227" t="s">
        <v>87</v>
      </c>
      <c r="AV163" s="13" t="s">
        <v>87</v>
      </c>
      <c r="AW163" s="13" t="s">
        <v>4</v>
      </c>
      <c r="AX163" s="13" t="s">
        <v>82</v>
      </c>
      <c r="AY163" s="227" t="s">
        <v>144</v>
      </c>
    </row>
    <row r="164" spans="2:65" s="1" customFormat="1" ht="24" customHeight="1">
      <c r="B164" s="35"/>
      <c r="C164" s="193" t="s">
        <v>182</v>
      </c>
      <c r="D164" s="193" t="s">
        <v>146</v>
      </c>
      <c r="E164" s="194" t="s">
        <v>183</v>
      </c>
      <c r="F164" s="195" t="s">
        <v>184</v>
      </c>
      <c r="G164" s="196" t="s">
        <v>185</v>
      </c>
      <c r="H164" s="197">
        <v>2.779</v>
      </c>
      <c r="I164" s="198"/>
      <c r="J164" s="199">
        <f>ROUND(I164*H164,2)</f>
        <v>0</v>
      </c>
      <c r="K164" s="195" t="s">
        <v>150</v>
      </c>
      <c r="L164" s="39"/>
      <c r="M164" s="200" t="s">
        <v>1</v>
      </c>
      <c r="N164" s="201" t="s">
        <v>42</v>
      </c>
      <c r="O164" s="67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04" t="s">
        <v>151</v>
      </c>
      <c r="AT164" s="204" t="s">
        <v>146</v>
      </c>
      <c r="AU164" s="204" t="s">
        <v>87</v>
      </c>
      <c r="AY164" s="17" t="s">
        <v>144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82</v>
      </c>
      <c r="BK164" s="205">
        <f>ROUND(I164*H164,2)</f>
        <v>0</v>
      </c>
      <c r="BL164" s="17" t="s">
        <v>151</v>
      </c>
      <c r="BM164" s="204" t="s">
        <v>186</v>
      </c>
    </row>
    <row r="165" spans="2:65" s="1" customFormat="1" ht="24" customHeight="1">
      <c r="B165" s="35"/>
      <c r="C165" s="193" t="s">
        <v>187</v>
      </c>
      <c r="D165" s="193" t="s">
        <v>146</v>
      </c>
      <c r="E165" s="194" t="s">
        <v>188</v>
      </c>
      <c r="F165" s="195" t="s">
        <v>189</v>
      </c>
      <c r="G165" s="196" t="s">
        <v>149</v>
      </c>
      <c r="H165" s="197">
        <v>2.527</v>
      </c>
      <c r="I165" s="198"/>
      <c r="J165" s="199">
        <f>ROUND(I165*H165,2)</f>
        <v>0</v>
      </c>
      <c r="K165" s="195" t="s">
        <v>150</v>
      </c>
      <c r="L165" s="39"/>
      <c r="M165" s="200" t="s">
        <v>1</v>
      </c>
      <c r="N165" s="201" t="s">
        <v>42</v>
      </c>
      <c r="O165" s="67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04" t="s">
        <v>151</v>
      </c>
      <c r="AT165" s="204" t="s">
        <v>146</v>
      </c>
      <c r="AU165" s="204" t="s">
        <v>87</v>
      </c>
      <c r="AY165" s="17" t="s">
        <v>144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7" t="s">
        <v>82</v>
      </c>
      <c r="BK165" s="205">
        <f>ROUND(I165*H165,2)</f>
        <v>0</v>
      </c>
      <c r="BL165" s="17" t="s">
        <v>151</v>
      </c>
      <c r="BM165" s="204" t="s">
        <v>190</v>
      </c>
    </row>
    <row r="166" spans="2:51" s="12" customFormat="1" ht="12">
      <c r="B166" s="206"/>
      <c r="C166" s="207"/>
      <c r="D166" s="208" t="s">
        <v>153</v>
      </c>
      <c r="E166" s="209" t="s">
        <v>1</v>
      </c>
      <c r="F166" s="210" t="s">
        <v>191</v>
      </c>
      <c r="G166" s="207"/>
      <c r="H166" s="209" t="s">
        <v>1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153</v>
      </c>
      <c r="AU166" s="216" t="s">
        <v>87</v>
      </c>
      <c r="AV166" s="12" t="s">
        <v>82</v>
      </c>
      <c r="AW166" s="12" t="s">
        <v>33</v>
      </c>
      <c r="AX166" s="12" t="s">
        <v>77</v>
      </c>
      <c r="AY166" s="216" t="s">
        <v>144</v>
      </c>
    </row>
    <row r="167" spans="2:51" s="13" customFormat="1" ht="12">
      <c r="B167" s="217"/>
      <c r="C167" s="218"/>
      <c r="D167" s="208" t="s">
        <v>153</v>
      </c>
      <c r="E167" s="219" t="s">
        <v>1</v>
      </c>
      <c r="F167" s="220" t="s">
        <v>192</v>
      </c>
      <c r="G167" s="218"/>
      <c r="H167" s="221">
        <v>1.225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153</v>
      </c>
      <c r="AU167" s="227" t="s">
        <v>87</v>
      </c>
      <c r="AV167" s="13" t="s">
        <v>87</v>
      </c>
      <c r="AW167" s="13" t="s">
        <v>33</v>
      </c>
      <c r="AX167" s="13" t="s">
        <v>77</v>
      </c>
      <c r="AY167" s="227" t="s">
        <v>144</v>
      </c>
    </row>
    <row r="168" spans="2:51" s="13" customFormat="1" ht="12">
      <c r="B168" s="217"/>
      <c r="C168" s="218"/>
      <c r="D168" s="208" t="s">
        <v>153</v>
      </c>
      <c r="E168" s="219" t="s">
        <v>1</v>
      </c>
      <c r="F168" s="220" t="s">
        <v>193</v>
      </c>
      <c r="G168" s="218"/>
      <c r="H168" s="221">
        <v>1.302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153</v>
      </c>
      <c r="AU168" s="227" t="s">
        <v>87</v>
      </c>
      <c r="AV168" s="13" t="s">
        <v>87</v>
      </c>
      <c r="AW168" s="13" t="s">
        <v>33</v>
      </c>
      <c r="AX168" s="13" t="s">
        <v>77</v>
      </c>
      <c r="AY168" s="227" t="s">
        <v>144</v>
      </c>
    </row>
    <row r="169" spans="2:51" s="14" customFormat="1" ht="12">
      <c r="B169" s="228"/>
      <c r="C169" s="229"/>
      <c r="D169" s="208" t="s">
        <v>153</v>
      </c>
      <c r="E169" s="230" t="s">
        <v>1</v>
      </c>
      <c r="F169" s="231" t="s">
        <v>163</v>
      </c>
      <c r="G169" s="229"/>
      <c r="H169" s="232">
        <v>2.527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153</v>
      </c>
      <c r="AU169" s="238" t="s">
        <v>87</v>
      </c>
      <c r="AV169" s="14" t="s">
        <v>151</v>
      </c>
      <c r="AW169" s="14" t="s">
        <v>33</v>
      </c>
      <c r="AX169" s="14" t="s">
        <v>82</v>
      </c>
      <c r="AY169" s="238" t="s">
        <v>144</v>
      </c>
    </row>
    <row r="170" spans="2:65" s="1" customFormat="1" ht="16.5" customHeight="1">
      <c r="B170" s="35"/>
      <c r="C170" s="239" t="s">
        <v>194</v>
      </c>
      <c r="D170" s="239" t="s">
        <v>195</v>
      </c>
      <c r="E170" s="240" t="s">
        <v>196</v>
      </c>
      <c r="F170" s="241" t="s">
        <v>197</v>
      </c>
      <c r="G170" s="242" t="s">
        <v>185</v>
      </c>
      <c r="H170" s="243">
        <v>5.054</v>
      </c>
      <c r="I170" s="244"/>
      <c r="J170" s="245">
        <f>ROUND(I170*H170,2)</f>
        <v>0</v>
      </c>
      <c r="K170" s="241" t="s">
        <v>150</v>
      </c>
      <c r="L170" s="246"/>
      <c r="M170" s="247" t="s">
        <v>1</v>
      </c>
      <c r="N170" s="248" t="s">
        <v>42</v>
      </c>
      <c r="O170" s="67"/>
      <c r="P170" s="202">
        <f>O170*H170</f>
        <v>0</v>
      </c>
      <c r="Q170" s="202">
        <v>1</v>
      </c>
      <c r="R170" s="202">
        <f>Q170*H170</f>
        <v>5.054</v>
      </c>
      <c r="S170" s="202">
        <v>0</v>
      </c>
      <c r="T170" s="203">
        <f>S170*H170</f>
        <v>0</v>
      </c>
      <c r="AR170" s="204" t="s">
        <v>187</v>
      </c>
      <c r="AT170" s="204" t="s">
        <v>195</v>
      </c>
      <c r="AU170" s="204" t="s">
        <v>87</v>
      </c>
      <c r="AY170" s="17" t="s">
        <v>144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7" t="s">
        <v>82</v>
      </c>
      <c r="BK170" s="205">
        <f>ROUND(I170*H170,2)</f>
        <v>0</v>
      </c>
      <c r="BL170" s="17" t="s">
        <v>151</v>
      </c>
      <c r="BM170" s="204" t="s">
        <v>198</v>
      </c>
    </row>
    <row r="171" spans="2:51" s="13" customFormat="1" ht="12">
      <c r="B171" s="217"/>
      <c r="C171" s="218"/>
      <c r="D171" s="208" t="s">
        <v>153</v>
      </c>
      <c r="E171" s="218"/>
      <c r="F171" s="220" t="s">
        <v>199</v>
      </c>
      <c r="G171" s="218"/>
      <c r="H171" s="221">
        <v>5.054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153</v>
      </c>
      <c r="AU171" s="227" t="s">
        <v>87</v>
      </c>
      <c r="AV171" s="13" t="s">
        <v>87</v>
      </c>
      <c r="AW171" s="13" t="s">
        <v>4</v>
      </c>
      <c r="AX171" s="13" t="s">
        <v>82</v>
      </c>
      <c r="AY171" s="227" t="s">
        <v>144</v>
      </c>
    </row>
    <row r="172" spans="2:63" s="11" customFormat="1" ht="22.9" customHeight="1">
      <c r="B172" s="177"/>
      <c r="C172" s="178"/>
      <c r="D172" s="179" t="s">
        <v>76</v>
      </c>
      <c r="E172" s="191" t="s">
        <v>87</v>
      </c>
      <c r="F172" s="191" t="s">
        <v>200</v>
      </c>
      <c r="G172" s="178"/>
      <c r="H172" s="178"/>
      <c r="I172" s="181"/>
      <c r="J172" s="192">
        <f>BK172</f>
        <v>0</v>
      </c>
      <c r="K172" s="178"/>
      <c r="L172" s="183"/>
      <c r="M172" s="184"/>
      <c r="N172" s="185"/>
      <c r="O172" s="185"/>
      <c r="P172" s="186">
        <f>SUM(P173:P181)</f>
        <v>0</v>
      </c>
      <c r="Q172" s="185"/>
      <c r="R172" s="186">
        <f>SUM(R173:R181)</f>
        <v>7.44254032</v>
      </c>
      <c r="S172" s="185"/>
      <c r="T172" s="187">
        <f>SUM(T173:T181)</f>
        <v>0</v>
      </c>
      <c r="AR172" s="188" t="s">
        <v>82</v>
      </c>
      <c r="AT172" s="189" t="s">
        <v>76</v>
      </c>
      <c r="AU172" s="189" t="s">
        <v>82</v>
      </c>
      <c r="AY172" s="188" t="s">
        <v>144</v>
      </c>
      <c r="BK172" s="190">
        <f>SUM(BK173:BK181)</f>
        <v>0</v>
      </c>
    </row>
    <row r="173" spans="2:65" s="1" customFormat="1" ht="16.5" customHeight="1">
      <c r="B173" s="35"/>
      <c r="C173" s="193" t="s">
        <v>201</v>
      </c>
      <c r="D173" s="193" t="s">
        <v>146</v>
      </c>
      <c r="E173" s="194" t="s">
        <v>202</v>
      </c>
      <c r="F173" s="195" t="s">
        <v>203</v>
      </c>
      <c r="G173" s="196" t="s">
        <v>149</v>
      </c>
      <c r="H173" s="197">
        <v>2.498</v>
      </c>
      <c r="I173" s="198"/>
      <c r="J173" s="199">
        <f>ROUND(I173*H173,2)</f>
        <v>0</v>
      </c>
      <c r="K173" s="195" t="s">
        <v>150</v>
      </c>
      <c r="L173" s="39"/>
      <c r="M173" s="200" t="s">
        <v>1</v>
      </c>
      <c r="N173" s="201" t="s">
        <v>42</v>
      </c>
      <c r="O173" s="67"/>
      <c r="P173" s="202">
        <f>O173*H173</f>
        <v>0</v>
      </c>
      <c r="Q173" s="202">
        <v>2.25634</v>
      </c>
      <c r="R173" s="202">
        <f>Q173*H173</f>
        <v>5.63633732</v>
      </c>
      <c r="S173" s="202">
        <v>0</v>
      </c>
      <c r="T173" s="203">
        <f>S173*H173</f>
        <v>0</v>
      </c>
      <c r="AR173" s="204" t="s">
        <v>151</v>
      </c>
      <c r="AT173" s="204" t="s">
        <v>146</v>
      </c>
      <c r="AU173" s="204" t="s">
        <v>87</v>
      </c>
      <c r="AY173" s="17" t="s">
        <v>144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7" t="s">
        <v>82</v>
      </c>
      <c r="BK173" s="205">
        <f>ROUND(I173*H173,2)</f>
        <v>0</v>
      </c>
      <c r="BL173" s="17" t="s">
        <v>151</v>
      </c>
      <c r="BM173" s="204" t="s">
        <v>204</v>
      </c>
    </row>
    <row r="174" spans="2:51" s="12" customFormat="1" ht="12">
      <c r="B174" s="206"/>
      <c r="C174" s="207"/>
      <c r="D174" s="208" t="s">
        <v>153</v>
      </c>
      <c r="E174" s="209" t="s">
        <v>1</v>
      </c>
      <c r="F174" s="210" t="s">
        <v>205</v>
      </c>
      <c r="G174" s="207"/>
      <c r="H174" s="209" t="s">
        <v>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153</v>
      </c>
      <c r="AU174" s="216" t="s">
        <v>87</v>
      </c>
      <c r="AV174" s="12" t="s">
        <v>82</v>
      </c>
      <c r="AW174" s="12" t="s">
        <v>33</v>
      </c>
      <c r="AX174" s="12" t="s">
        <v>77</v>
      </c>
      <c r="AY174" s="216" t="s">
        <v>144</v>
      </c>
    </row>
    <row r="175" spans="2:51" s="13" customFormat="1" ht="12">
      <c r="B175" s="217"/>
      <c r="C175" s="218"/>
      <c r="D175" s="208" t="s">
        <v>153</v>
      </c>
      <c r="E175" s="219" t="s">
        <v>1</v>
      </c>
      <c r="F175" s="220" t="s">
        <v>206</v>
      </c>
      <c r="G175" s="218"/>
      <c r="H175" s="221">
        <v>2.498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153</v>
      </c>
      <c r="AU175" s="227" t="s">
        <v>87</v>
      </c>
      <c r="AV175" s="13" t="s">
        <v>87</v>
      </c>
      <c r="AW175" s="13" t="s">
        <v>33</v>
      </c>
      <c r="AX175" s="13" t="s">
        <v>82</v>
      </c>
      <c r="AY175" s="227" t="s">
        <v>144</v>
      </c>
    </row>
    <row r="176" spans="2:65" s="1" customFormat="1" ht="16.5" customHeight="1">
      <c r="B176" s="35"/>
      <c r="C176" s="193" t="s">
        <v>207</v>
      </c>
      <c r="D176" s="193" t="s">
        <v>146</v>
      </c>
      <c r="E176" s="194" t="s">
        <v>208</v>
      </c>
      <c r="F176" s="195" t="s">
        <v>209</v>
      </c>
      <c r="G176" s="196" t="s">
        <v>210</v>
      </c>
      <c r="H176" s="197">
        <v>12.6</v>
      </c>
      <c r="I176" s="198"/>
      <c r="J176" s="199">
        <f>ROUND(I176*H176,2)</f>
        <v>0</v>
      </c>
      <c r="K176" s="195" t="s">
        <v>150</v>
      </c>
      <c r="L176" s="39"/>
      <c r="M176" s="200" t="s">
        <v>1</v>
      </c>
      <c r="N176" s="201" t="s">
        <v>42</v>
      </c>
      <c r="O176" s="67"/>
      <c r="P176" s="202">
        <f>O176*H176</f>
        <v>0</v>
      </c>
      <c r="Q176" s="202">
        <v>0.00264</v>
      </c>
      <c r="R176" s="202">
        <f>Q176*H176</f>
        <v>0.033264</v>
      </c>
      <c r="S176" s="202">
        <v>0</v>
      </c>
      <c r="T176" s="203">
        <f>S176*H176</f>
        <v>0</v>
      </c>
      <c r="AR176" s="204" t="s">
        <v>151</v>
      </c>
      <c r="AT176" s="204" t="s">
        <v>146</v>
      </c>
      <c r="AU176" s="204" t="s">
        <v>87</v>
      </c>
      <c r="AY176" s="17" t="s">
        <v>144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82</v>
      </c>
      <c r="BK176" s="205">
        <f>ROUND(I176*H176,2)</f>
        <v>0</v>
      </c>
      <c r="BL176" s="17" t="s">
        <v>151</v>
      </c>
      <c r="BM176" s="204" t="s">
        <v>211</v>
      </c>
    </row>
    <row r="177" spans="2:51" s="12" customFormat="1" ht="12">
      <c r="B177" s="206"/>
      <c r="C177" s="207"/>
      <c r="D177" s="208" t="s">
        <v>153</v>
      </c>
      <c r="E177" s="209" t="s">
        <v>1</v>
      </c>
      <c r="F177" s="210" t="s">
        <v>205</v>
      </c>
      <c r="G177" s="207"/>
      <c r="H177" s="209" t="s">
        <v>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153</v>
      </c>
      <c r="AU177" s="216" t="s">
        <v>87</v>
      </c>
      <c r="AV177" s="12" t="s">
        <v>82</v>
      </c>
      <c r="AW177" s="12" t="s">
        <v>33</v>
      </c>
      <c r="AX177" s="12" t="s">
        <v>77</v>
      </c>
      <c r="AY177" s="216" t="s">
        <v>144</v>
      </c>
    </row>
    <row r="178" spans="2:51" s="13" customFormat="1" ht="22.5">
      <c r="B178" s="217"/>
      <c r="C178" s="218"/>
      <c r="D178" s="208" t="s">
        <v>153</v>
      </c>
      <c r="E178" s="219" t="s">
        <v>1</v>
      </c>
      <c r="F178" s="220" t="s">
        <v>212</v>
      </c>
      <c r="G178" s="218"/>
      <c r="H178" s="221">
        <v>12.6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153</v>
      </c>
      <c r="AU178" s="227" t="s">
        <v>87</v>
      </c>
      <c r="AV178" s="13" t="s">
        <v>87</v>
      </c>
      <c r="AW178" s="13" t="s">
        <v>33</v>
      </c>
      <c r="AX178" s="13" t="s">
        <v>82</v>
      </c>
      <c r="AY178" s="227" t="s">
        <v>144</v>
      </c>
    </row>
    <row r="179" spans="2:65" s="1" customFormat="1" ht="16.5" customHeight="1">
      <c r="B179" s="35"/>
      <c r="C179" s="193" t="s">
        <v>213</v>
      </c>
      <c r="D179" s="193" t="s">
        <v>146</v>
      </c>
      <c r="E179" s="194" t="s">
        <v>214</v>
      </c>
      <c r="F179" s="195" t="s">
        <v>215</v>
      </c>
      <c r="G179" s="196" t="s">
        <v>210</v>
      </c>
      <c r="H179" s="197">
        <v>12.6</v>
      </c>
      <c r="I179" s="198"/>
      <c r="J179" s="199">
        <f>ROUND(I179*H179,2)</f>
        <v>0</v>
      </c>
      <c r="K179" s="195" t="s">
        <v>150</v>
      </c>
      <c r="L179" s="39"/>
      <c r="M179" s="200" t="s">
        <v>1</v>
      </c>
      <c r="N179" s="201" t="s">
        <v>42</v>
      </c>
      <c r="O179" s="67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04" t="s">
        <v>151</v>
      </c>
      <c r="AT179" s="204" t="s">
        <v>146</v>
      </c>
      <c r="AU179" s="204" t="s">
        <v>87</v>
      </c>
      <c r="AY179" s="17" t="s">
        <v>144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7" t="s">
        <v>82</v>
      </c>
      <c r="BK179" s="205">
        <f>ROUND(I179*H179,2)</f>
        <v>0</v>
      </c>
      <c r="BL179" s="17" t="s">
        <v>151</v>
      </c>
      <c r="BM179" s="204" t="s">
        <v>216</v>
      </c>
    </row>
    <row r="180" spans="2:65" s="1" customFormat="1" ht="24" customHeight="1">
      <c r="B180" s="35"/>
      <c r="C180" s="193" t="s">
        <v>217</v>
      </c>
      <c r="D180" s="193" t="s">
        <v>146</v>
      </c>
      <c r="E180" s="194" t="s">
        <v>218</v>
      </c>
      <c r="F180" s="195" t="s">
        <v>219</v>
      </c>
      <c r="G180" s="196" t="s">
        <v>149</v>
      </c>
      <c r="H180" s="197">
        <v>0.721</v>
      </c>
      <c r="I180" s="198"/>
      <c r="J180" s="199">
        <f>ROUND(I180*H180,2)</f>
        <v>0</v>
      </c>
      <c r="K180" s="195" t="s">
        <v>150</v>
      </c>
      <c r="L180" s="39"/>
      <c r="M180" s="200" t="s">
        <v>1</v>
      </c>
      <c r="N180" s="201" t="s">
        <v>42</v>
      </c>
      <c r="O180" s="67"/>
      <c r="P180" s="202">
        <f>O180*H180</f>
        <v>0</v>
      </c>
      <c r="Q180" s="202">
        <v>2.459</v>
      </c>
      <c r="R180" s="202">
        <f>Q180*H180</f>
        <v>1.772939</v>
      </c>
      <c r="S180" s="202">
        <v>0</v>
      </c>
      <c r="T180" s="203">
        <f>S180*H180</f>
        <v>0</v>
      </c>
      <c r="AR180" s="204" t="s">
        <v>151</v>
      </c>
      <c r="AT180" s="204" t="s">
        <v>146</v>
      </c>
      <c r="AU180" s="204" t="s">
        <v>87</v>
      </c>
      <c r="AY180" s="17" t="s">
        <v>144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7" t="s">
        <v>82</v>
      </c>
      <c r="BK180" s="205">
        <f>ROUND(I180*H180,2)</f>
        <v>0</v>
      </c>
      <c r="BL180" s="17" t="s">
        <v>151</v>
      </c>
      <c r="BM180" s="204" t="s">
        <v>220</v>
      </c>
    </row>
    <row r="181" spans="2:51" s="13" customFormat="1" ht="12">
      <c r="B181" s="217"/>
      <c r="C181" s="218"/>
      <c r="D181" s="208" t="s">
        <v>153</v>
      </c>
      <c r="E181" s="219" t="s">
        <v>1</v>
      </c>
      <c r="F181" s="220" t="s">
        <v>221</v>
      </c>
      <c r="G181" s="218"/>
      <c r="H181" s="221">
        <v>0.721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153</v>
      </c>
      <c r="AU181" s="227" t="s">
        <v>87</v>
      </c>
      <c r="AV181" s="13" t="s">
        <v>87</v>
      </c>
      <c r="AW181" s="13" t="s">
        <v>33</v>
      </c>
      <c r="AX181" s="13" t="s">
        <v>82</v>
      </c>
      <c r="AY181" s="227" t="s">
        <v>144</v>
      </c>
    </row>
    <row r="182" spans="2:63" s="11" customFormat="1" ht="22.9" customHeight="1">
      <c r="B182" s="177"/>
      <c r="C182" s="178"/>
      <c r="D182" s="179" t="s">
        <v>76</v>
      </c>
      <c r="E182" s="191" t="s">
        <v>164</v>
      </c>
      <c r="F182" s="191" t="s">
        <v>222</v>
      </c>
      <c r="G182" s="178"/>
      <c r="H182" s="178"/>
      <c r="I182" s="181"/>
      <c r="J182" s="192">
        <f>BK182</f>
        <v>0</v>
      </c>
      <c r="K182" s="178"/>
      <c r="L182" s="183"/>
      <c r="M182" s="184"/>
      <c r="N182" s="185"/>
      <c r="O182" s="185"/>
      <c r="P182" s="186">
        <f>SUM(P183:P184)</f>
        <v>0</v>
      </c>
      <c r="Q182" s="185"/>
      <c r="R182" s="186">
        <f>SUM(R183:R184)</f>
        <v>0.00996</v>
      </c>
      <c r="S182" s="185"/>
      <c r="T182" s="187">
        <f>SUM(T183:T184)</f>
        <v>0</v>
      </c>
      <c r="AR182" s="188" t="s">
        <v>82</v>
      </c>
      <c r="AT182" s="189" t="s">
        <v>76</v>
      </c>
      <c r="AU182" s="189" t="s">
        <v>82</v>
      </c>
      <c r="AY182" s="188" t="s">
        <v>144</v>
      </c>
      <c r="BK182" s="190">
        <f>SUM(BK183:BK184)</f>
        <v>0</v>
      </c>
    </row>
    <row r="183" spans="2:65" s="1" customFormat="1" ht="24" customHeight="1">
      <c r="B183" s="35"/>
      <c r="C183" s="193" t="s">
        <v>223</v>
      </c>
      <c r="D183" s="193" t="s">
        <v>146</v>
      </c>
      <c r="E183" s="194" t="s">
        <v>224</v>
      </c>
      <c r="F183" s="195" t="s">
        <v>225</v>
      </c>
      <c r="G183" s="196" t="s">
        <v>226</v>
      </c>
      <c r="H183" s="197">
        <v>4</v>
      </c>
      <c r="I183" s="198"/>
      <c r="J183" s="199">
        <f>ROUND(I183*H183,2)</f>
        <v>0</v>
      </c>
      <c r="K183" s="195" t="s">
        <v>150</v>
      </c>
      <c r="L183" s="39"/>
      <c r="M183" s="200" t="s">
        <v>1</v>
      </c>
      <c r="N183" s="201" t="s">
        <v>42</v>
      </c>
      <c r="O183" s="67"/>
      <c r="P183" s="202">
        <f>O183*H183</f>
        <v>0</v>
      </c>
      <c r="Q183" s="202">
        <v>0.00249</v>
      </c>
      <c r="R183" s="202">
        <f>Q183*H183</f>
        <v>0.00996</v>
      </c>
      <c r="S183" s="202">
        <v>0</v>
      </c>
      <c r="T183" s="203">
        <f>S183*H183</f>
        <v>0</v>
      </c>
      <c r="AR183" s="204" t="s">
        <v>151</v>
      </c>
      <c r="AT183" s="204" t="s">
        <v>146</v>
      </c>
      <c r="AU183" s="204" t="s">
        <v>87</v>
      </c>
      <c r="AY183" s="17" t="s">
        <v>144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7" t="s">
        <v>82</v>
      </c>
      <c r="BK183" s="205">
        <f>ROUND(I183*H183,2)</f>
        <v>0</v>
      </c>
      <c r="BL183" s="17" t="s">
        <v>151</v>
      </c>
      <c r="BM183" s="204" t="s">
        <v>227</v>
      </c>
    </row>
    <row r="184" spans="2:51" s="13" customFormat="1" ht="12">
      <c r="B184" s="217"/>
      <c r="C184" s="218"/>
      <c r="D184" s="208" t="s">
        <v>153</v>
      </c>
      <c r="E184" s="219" t="s">
        <v>1</v>
      </c>
      <c r="F184" s="220" t="s">
        <v>228</v>
      </c>
      <c r="G184" s="218"/>
      <c r="H184" s="221">
        <v>4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153</v>
      </c>
      <c r="AU184" s="227" t="s">
        <v>87</v>
      </c>
      <c r="AV184" s="13" t="s">
        <v>87</v>
      </c>
      <c r="AW184" s="13" t="s">
        <v>33</v>
      </c>
      <c r="AX184" s="13" t="s">
        <v>82</v>
      </c>
      <c r="AY184" s="227" t="s">
        <v>144</v>
      </c>
    </row>
    <row r="185" spans="2:63" s="11" customFormat="1" ht="22.9" customHeight="1">
      <c r="B185" s="177"/>
      <c r="C185" s="178"/>
      <c r="D185" s="179" t="s">
        <v>76</v>
      </c>
      <c r="E185" s="191" t="s">
        <v>151</v>
      </c>
      <c r="F185" s="191" t="s">
        <v>229</v>
      </c>
      <c r="G185" s="178"/>
      <c r="H185" s="178"/>
      <c r="I185" s="181"/>
      <c r="J185" s="192">
        <f>BK185</f>
        <v>0</v>
      </c>
      <c r="K185" s="178"/>
      <c r="L185" s="183"/>
      <c r="M185" s="184"/>
      <c r="N185" s="185"/>
      <c r="O185" s="185"/>
      <c r="P185" s="186">
        <f>SUM(P186:P190)</f>
        <v>0</v>
      </c>
      <c r="Q185" s="185"/>
      <c r="R185" s="186">
        <f>SUM(R186:R190)</f>
        <v>1.36513594</v>
      </c>
      <c r="S185" s="185"/>
      <c r="T185" s="187">
        <f>SUM(T186:T190)</f>
        <v>0</v>
      </c>
      <c r="AR185" s="188" t="s">
        <v>82</v>
      </c>
      <c r="AT185" s="189" t="s">
        <v>76</v>
      </c>
      <c r="AU185" s="189" t="s">
        <v>82</v>
      </c>
      <c r="AY185" s="188" t="s">
        <v>144</v>
      </c>
      <c r="BK185" s="190">
        <f>SUM(BK186:BK190)</f>
        <v>0</v>
      </c>
    </row>
    <row r="186" spans="2:65" s="1" customFormat="1" ht="16.5" customHeight="1">
      <c r="B186" s="35"/>
      <c r="C186" s="193" t="s">
        <v>8</v>
      </c>
      <c r="D186" s="193" t="s">
        <v>146</v>
      </c>
      <c r="E186" s="194" t="s">
        <v>230</v>
      </c>
      <c r="F186" s="195" t="s">
        <v>231</v>
      </c>
      <c r="G186" s="196" t="s">
        <v>149</v>
      </c>
      <c r="H186" s="197">
        <v>0.722</v>
      </c>
      <c r="I186" s="198"/>
      <c r="J186" s="199">
        <f>ROUND(I186*H186,2)</f>
        <v>0</v>
      </c>
      <c r="K186" s="195" t="s">
        <v>150</v>
      </c>
      <c r="L186" s="39"/>
      <c r="M186" s="200" t="s">
        <v>1</v>
      </c>
      <c r="N186" s="201" t="s">
        <v>42</v>
      </c>
      <c r="O186" s="67"/>
      <c r="P186" s="202">
        <f>O186*H186</f>
        <v>0</v>
      </c>
      <c r="Q186" s="202">
        <v>1.89077</v>
      </c>
      <c r="R186" s="202">
        <f>Q186*H186</f>
        <v>1.36513594</v>
      </c>
      <c r="S186" s="202">
        <v>0</v>
      </c>
      <c r="T186" s="203">
        <f>S186*H186</f>
        <v>0</v>
      </c>
      <c r="AR186" s="204" t="s">
        <v>151</v>
      </c>
      <c r="AT186" s="204" t="s">
        <v>146</v>
      </c>
      <c r="AU186" s="204" t="s">
        <v>87</v>
      </c>
      <c r="AY186" s="17" t="s">
        <v>144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82</v>
      </c>
      <c r="BK186" s="205">
        <f>ROUND(I186*H186,2)</f>
        <v>0</v>
      </c>
      <c r="BL186" s="17" t="s">
        <v>151</v>
      </c>
      <c r="BM186" s="204" t="s">
        <v>232</v>
      </c>
    </row>
    <row r="187" spans="2:51" s="12" customFormat="1" ht="12">
      <c r="B187" s="206"/>
      <c r="C187" s="207"/>
      <c r="D187" s="208" t="s">
        <v>153</v>
      </c>
      <c r="E187" s="209" t="s">
        <v>1</v>
      </c>
      <c r="F187" s="210" t="s">
        <v>191</v>
      </c>
      <c r="G187" s="207"/>
      <c r="H187" s="209" t="s">
        <v>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153</v>
      </c>
      <c r="AU187" s="216" t="s">
        <v>87</v>
      </c>
      <c r="AV187" s="12" t="s">
        <v>82</v>
      </c>
      <c r="AW187" s="12" t="s">
        <v>33</v>
      </c>
      <c r="AX187" s="12" t="s">
        <v>77</v>
      </c>
      <c r="AY187" s="216" t="s">
        <v>144</v>
      </c>
    </row>
    <row r="188" spans="2:51" s="13" customFormat="1" ht="12">
      <c r="B188" s="217"/>
      <c r="C188" s="218"/>
      <c r="D188" s="208" t="s">
        <v>153</v>
      </c>
      <c r="E188" s="219" t="s">
        <v>1</v>
      </c>
      <c r="F188" s="220" t="s">
        <v>233</v>
      </c>
      <c r="G188" s="218"/>
      <c r="H188" s="221">
        <v>0.35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153</v>
      </c>
      <c r="AU188" s="227" t="s">
        <v>87</v>
      </c>
      <c r="AV188" s="13" t="s">
        <v>87</v>
      </c>
      <c r="AW188" s="13" t="s">
        <v>33</v>
      </c>
      <c r="AX188" s="13" t="s">
        <v>77</v>
      </c>
      <c r="AY188" s="227" t="s">
        <v>144</v>
      </c>
    </row>
    <row r="189" spans="2:51" s="13" customFormat="1" ht="12">
      <c r="B189" s="217"/>
      <c r="C189" s="218"/>
      <c r="D189" s="208" t="s">
        <v>153</v>
      </c>
      <c r="E189" s="219" t="s">
        <v>1</v>
      </c>
      <c r="F189" s="220" t="s">
        <v>234</v>
      </c>
      <c r="G189" s="218"/>
      <c r="H189" s="221">
        <v>0.372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153</v>
      </c>
      <c r="AU189" s="227" t="s">
        <v>87</v>
      </c>
      <c r="AV189" s="13" t="s">
        <v>87</v>
      </c>
      <c r="AW189" s="13" t="s">
        <v>33</v>
      </c>
      <c r="AX189" s="13" t="s">
        <v>77</v>
      </c>
      <c r="AY189" s="227" t="s">
        <v>144</v>
      </c>
    </row>
    <row r="190" spans="2:51" s="14" customFormat="1" ht="12">
      <c r="B190" s="228"/>
      <c r="C190" s="229"/>
      <c r="D190" s="208" t="s">
        <v>153</v>
      </c>
      <c r="E190" s="230" t="s">
        <v>1</v>
      </c>
      <c r="F190" s="231" t="s">
        <v>163</v>
      </c>
      <c r="G190" s="229"/>
      <c r="H190" s="232">
        <v>0.722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153</v>
      </c>
      <c r="AU190" s="238" t="s">
        <v>87</v>
      </c>
      <c r="AV190" s="14" t="s">
        <v>151</v>
      </c>
      <c r="AW190" s="14" t="s">
        <v>33</v>
      </c>
      <c r="AX190" s="14" t="s">
        <v>82</v>
      </c>
      <c r="AY190" s="238" t="s">
        <v>144</v>
      </c>
    </row>
    <row r="191" spans="2:63" s="11" customFormat="1" ht="22.9" customHeight="1">
      <c r="B191" s="177"/>
      <c r="C191" s="178"/>
      <c r="D191" s="179" t="s">
        <v>76</v>
      </c>
      <c r="E191" s="191" t="s">
        <v>177</v>
      </c>
      <c r="F191" s="191" t="s">
        <v>235</v>
      </c>
      <c r="G191" s="178"/>
      <c r="H191" s="178"/>
      <c r="I191" s="181"/>
      <c r="J191" s="192">
        <f>BK191</f>
        <v>0</v>
      </c>
      <c r="K191" s="178"/>
      <c r="L191" s="183"/>
      <c r="M191" s="184"/>
      <c r="N191" s="185"/>
      <c r="O191" s="185"/>
      <c r="P191" s="186">
        <f>SUM(P192:P330)</f>
        <v>0</v>
      </c>
      <c r="Q191" s="185"/>
      <c r="R191" s="186">
        <f>SUM(R192:R330)</f>
        <v>286.73333655000005</v>
      </c>
      <c r="S191" s="185"/>
      <c r="T191" s="187">
        <f>SUM(T192:T330)</f>
        <v>3.01150642</v>
      </c>
      <c r="AR191" s="188" t="s">
        <v>82</v>
      </c>
      <c r="AT191" s="189" t="s">
        <v>76</v>
      </c>
      <c r="AU191" s="189" t="s">
        <v>82</v>
      </c>
      <c r="AY191" s="188" t="s">
        <v>144</v>
      </c>
      <c r="BK191" s="190">
        <f>SUM(BK192:BK330)</f>
        <v>0</v>
      </c>
    </row>
    <row r="192" spans="2:65" s="1" customFormat="1" ht="24" customHeight="1">
      <c r="B192" s="35"/>
      <c r="C192" s="193" t="s">
        <v>236</v>
      </c>
      <c r="D192" s="193" t="s">
        <v>146</v>
      </c>
      <c r="E192" s="194" t="s">
        <v>237</v>
      </c>
      <c r="F192" s="195" t="s">
        <v>238</v>
      </c>
      <c r="G192" s="196" t="s">
        <v>226</v>
      </c>
      <c r="H192" s="197">
        <v>7</v>
      </c>
      <c r="I192" s="198"/>
      <c r="J192" s="199">
        <f>ROUND(I192*H192,2)</f>
        <v>0</v>
      </c>
      <c r="K192" s="195" t="s">
        <v>150</v>
      </c>
      <c r="L192" s="39"/>
      <c r="M192" s="200" t="s">
        <v>1</v>
      </c>
      <c r="N192" s="201" t="s">
        <v>42</v>
      </c>
      <c r="O192" s="67"/>
      <c r="P192" s="202">
        <f>O192*H192</f>
        <v>0</v>
      </c>
      <c r="Q192" s="202">
        <v>0.00376</v>
      </c>
      <c r="R192" s="202">
        <f>Q192*H192</f>
        <v>0.02632</v>
      </c>
      <c r="S192" s="202">
        <v>0</v>
      </c>
      <c r="T192" s="203">
        <f>S192*H192</f>
        <v>0</v>
      </c>
      <c r="AR192" s="204" t="s">
        <v>151</v>
      </c>
      <c r="AT192" s="204" t="s">
        <v>146</v>
      </c>
      <c r="AU192" s="204" t="s">
        <v>87</v>
      </c>
      <c r="AY192" s="17" t="s">
        <v>144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82</v>
      </c>
      <c r="BK192" s="205">
        <f>ROUND(I192*H192,2)</f>
        <v>0</v>
      </c>
      <c r="BL192" s="17" t="s">
        <v>151</v>
      </c>
      <c r="BM192" s="204" t="s">
        <v>239</v>
      </c>
    </row>
    <row r="193" spans="2:51" s="13" customFormat="1" ht="12">
      <c r="B193" s="217"/>
      <c r="C193" s="218"/>
      <c r="D193" s="208" t="s">
        <v>153</v>
      </c>
      <c r="E193" s="219" t="s">
        <v>1</v>
      </c>
      <c r="F193" s="220" t="s">
        <v>240</v>
      </c>
      <c r="G193" s="218"/>
      <c r="H193" s="221">
        <v>5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153</v>
      </c>
      <c r="AU193" s="227" t="s">
        <v>87</v>
      </c>
      <c r="AV193" s="13" t="s">
        <v>87</v>
      </c>
      <c r="AW193" s="13" t="s">
        <v>33</v>
      </c>
      <c r="AX193" s="13" t="s">
        <v>77</v>
      </c>
      <c r="AY193" s="227" t="s">
        <v>144</v>
      </c>
    </row>
    <row r="194" spans="2:51" s="13" customFormat="1" ht="12">
      <c r="B194" s="217"/>
      <c r="C194" s="218"/>
      <c r="D194" s="208" t="s">
        <v>153</v>
      </c>
      <c r="E194" s="219" t="s">
        <v>1</v>
      </c>
      <c r="F194" s="220" t="s">
        <v>241</v>
      </c>
      <c r="G194" s="218"/>
      <c r="H194" s="221">
        <v>2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153</v>
      </c>
      <c r="AU194" s="227" t="s">
        <v>87</v>
      </c>
      <c r="AV194" s="13" t="s">
        <v>87</v>
      </c>
      <c r="AW194" s="13" t="s">
        <v>33</v>
      </c>
      <c r="AX194" s="13" t="s">
        <v>77</v>
      </c>
      <c r="AY194" s="227" t="s">
        <v>144</v>
      </c>
    </row>
    <row r="195" spans="2:51" s="14" customFormat="1" ht="12">
      <c r="B195" s="228"/>
      <c r="C195" s="229"/>
      <c r="D195" s="208" t="s">
        <v>153</v>
      </c>
      <c r="E195" s="230" t="s">
        <v>1</v>
      </c>
      <c r="F195" s="231" t="s">
        <v>163</v>
      </c>
      <c r="G195" s="229"/>
      <c r="H195" s="232">
        <v>7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153</v>
      </c>
      <c r="AU195" s="238" t="s">
        <v>87</v>
      </c>
      <c r="AV195" s="14" t="s">
        <v>151</v>
      </c>
      <c r="AW195" s="14" t="s">
        <v>33</v>
      </c>
      <c r="AX195" s="14" t="s">
        <v>82</v>
      </c>
      <c r="AY195" s="238" t="s">
        <v>144</v>
      </c>
    </row>
    <row r="196" spans="2:65" s="1" customFormat="1" ht="24" customHeight="1">
      <c r="B196" s="35"/>
      <c r="C196" s="193" t="s">
        <v>242</v>
      </c>
      <c r="D196" s="193" t="s">
        <v>146</v>
      </c>
      <c r="E196" s="194" t="s">
        <v>243</v>
      </c>
      <c r="F196" s="195" t="s">
        <v>244</v>
      </c>
      <c r="G196" s="196" t="s">
        <v>210</v>
      </c>
      <c r="H196" s="197">
        <v>208.488</v>
      </c>
      <c r="I196" s="198"/>
      <c r="J196" s="199">
        <f>ROUND(I196*H196,2)</f>
        <v>0</v>
      </c>
      <c r="K196" s="195" t="s">
        <v>1</v>
      </c>
      <c r="L196" s="39"/>
      <c r="M196" s="200" t="s">
        <v>1</v>
      </c>
      <c r="N196" s="201" t="s">
        <v>42</v>
      </c>
      <c r="O196" s="67"/>
      <c r="P196" s="202">
        <f>O196*H196</f>
        <v>0</v>
      </c>
      <c r="Q196" s="202">
        <v>0.00328</v>
      </c>
      <c r="R196" s="202">
        <f>Q196*H196</f>
        <v>0.68384064</v>
      </c>
      <c r="S196" s="202">
        <v>0</v>
      </c>
      <c r="T196" s="203">
        <f>S196*H196</f>
        <v>0</v>
      </c>
      <c r="AR196" s="204" t="s">
        <v>151</v>
      </c>
      <c r="AT196" s="204" t="s">
        <v>146</v>
      </c>
      <c r="AU196" s="204" t="s">
        <v>87</v>
      </c>
      <c r="AY196" s="17" t="s">
        <v>144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7" t="s">
        <v>82</v>
      </c>
      <c r="BK196" s="205">
        <f>ROUND(I196*H196,2)</f>
        <v>0</v>
      </c>
      <c r="BL196" s="17" t="s">
        <v>151</v>
      </c>
      <c r="BM196" s="204" t="s">
        <v>245</v>
      </c>
    </row>
    <row r="197" spans="2:51" s="12" customFormat="1" ht="12">
      <c r="B197" s="206"/>
      <c r="C197" s="207"/>
      <c r="D197" s="208" t="s">
        <v>153</v>
      </c>
      <c r="E197" s="209" t="s">
        <v>1</v>
      </c>
      <c r="F197" s="210" t="s">
        <v>246</v>
      </c>
      <c r="G197" s="207"/>
      <c r="H197" s="209" t="s">
        <v>1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153</v>
      </c>
      <c r="AU197" s="216" t="s">
        <v>87</v>
      </c>
      <c r="AV197" s="12" t="s">
        <v>82</v>
      </c>
      <c r="AW197" s="12" t="s">
        <v>33</v>
      </c>
      <c r="AX197" s="12" t="s">
        <v>77</v>
      </c>
      <c r="AY197" s="216" t="s">
        <v>144</v>
      </c>
    </row>
    <row r="198" spans="2:51" s="13" customFormat="1" ht="22.5">
      <c r="B198" s="217"/>
      <c r="C198" s="218"/>
      <c r="D198" s="208" t="s">
        <v>153</v>
      </c>
      <c r="E198" s="219" t="s">
        <v>1</v>
      </c>
      <c r="F198" s="220" t="s">
        <v>247</v>
      </c>
      <c r="G198" s="218"/>
      <c r="H198" s="221">
        <v>170.676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153</v>
      </c>
      <c r="AU198" s="227" t="s">
        <v>87</v>
      </c>
      <c r="AV198" s="13" t="s">
        <v>87</v>
      </c>
      <c r="AW198" s="13" t="s">
        <v>33</v>
      </c>
      <c r="AX198" s="13" t="s">
        <v>77</v>
      </c>
      <c r="AY198" s="227" t="s">
        <v>144</v>
      </c>
    </row>
    <row r="199" spans="2:51" s="13" customFormat="1" ht="12">
      <c r="B199" s="217"/>
      <c r="C199" s="218"/>
      <c r="D199" s="208" t="s">
        <v>153</v>
      </c>
      <c r="E199" s="219" t="s">
        <v>1</v>
      </c>
      <c r="F199" s="220" t="s">
        <v>248</v>
      </c>
      <c r="G199" s="218"/>
      <c r="H199" s="221">
        <v>-2.9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153</v>
      </c>
      <c r="AU199" s="227" t="s">
        <v>87</v>
      </c>
      <c r="AV199" s="13" t="s">
        <v>87</v>
      </c>
      <c r="AW199" s="13" t="s">
        <v>33</v>
      </c>
      <c r="AX199" s="13" t="s">
        <v>77</v>
      </c>
      <c r="AY199" s="227" t="s">
        <v>144</v>
      </c>
    </row>
    <row r="200" spans="2:51" s="13" customFormat="1" ht="22.5">
      <c r="B200" s="217"/>
      <c r="C200" s="218"/>
      <c r="D200" s="208" t="s">
        <v>153</v>
      </c>
      <c r="E200" s="219" t="s">
        <v>1</v>
      </c>
      <c r="F200" s="220" t="s">
        <v>249</v>
      </c>
      <c r="G200" s="218"/>
      <c r="H200" s="221">
        <v>-4.896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153</v>
      </c>
      <c r="AU200" s="227" t="s">
        <v>87</v>
      </c>
      <c r="AV200" s="13" t="s">
        <v>87</v>
      </c>
      <c r="AW200" s="13" t="s">
        <v>33</v>
      </c>
      <c r="AX200" s="13" t="s">
        <v>77</v>
      </c>
      <c r="AY200" s="227" t="s">
        <v>144</v>
      </c>
    </row>
    <row r="201" spans="2:51" s="13" customFormat="1" ht="12">
      <c r="B201" s="217"/>
      <c r="C201" s="218"/>
      <c r="D201" s="208" t="s">
        <v>153</v>
      </c>
      <c r="E201" s="219" t="s">
        <v>1</v>
      </c>
      <c r="F201" s="220" t="s">
        <v>250</v>
      </c>
      <c r="G201" s="218"/>
      <c r="H201" s="221">
        <v>-26.44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153</v>
      </c>
      <c r="AU201" s="227" t="s">
        <v>87</v>
      </c>
      <c r="AV201" s="13" t="s">
        <v>87</v>
      </c>
      <c r="AW201" s="13" t="s">
        <v>33</v>
      </c>
      <c r="AX201" s="13" t="s">
        <v>77</v>
      </c>
      <c r="AY201" s="227" t="s">
        <v>144</v>
      </c>
    </row>
    <row r="202" spans="2:51" s="15" customFormat="1" ht="12">
      <c r="B202" s="249"/>
      <c r="C202" s="250"/>
      <c r="D202" s="208" t="s">
        <v>153</v>
      </c>
      <c r="E202" s="251" t="s">
        <v>1</v>
      </c>
      <c r="F202" s="252" t="s">
        <v>251</v>
      </c>
      <c r="G202" s="250"/>
      <c r="H202" s="253">
        <v>136.44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153</v>
      </c>
      <c r="AU202" s="259" t="s">
        <v>87</v>
      </c>
      <c r="AV202" s="15" t="s">
        <v>164</v>
      </c>
      <c r="AW202" s="15" t="s">
        <v>33</v>
      </c>
      <c r="AX202" s="15" t="s">
        <v>77</v>
      </c>
      <c r="AY202" s="259" t="s">
        <v>144</v>
      </c>
    </row>
    <row r="203" spans="2:51" s="12" customFormat="1" ht="12">
      <c r="B203" s="206"/>
      <c r="C203" s="207"/>
      <c r="D203" s="208" t="s">
        <v>153</v>
      </c>
      <c r="E203" s="209" t="s">
        <v>1</v>
      </c>
      <c r="F203" s="210" t="s">
        <v>252</v>
      </c>
      <c r="G203" s="207"/>
      <c r="H203" s="209" t="s">
        <v>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153</v>
      </c>
      <c r="AU203" s="216" t="s">
        <v>87</v>
      </c>
      <c r="AV203" s="12" t="s">
        <v>82</v>
      </c>
      <c r="AW203" s="12" t="s">
        <v>33</v>
      </c>
      <c r="AX203" s="12" t="s">
        <v>77</v>
      </c>
      <c r="AY203" s="216" t="s">
        <v>144</v>
      </c>
    </row>
    <row r="204" spans="2:51" s="13" customFormat="1" ht="12">
      <c r="B204" s="217"/>
      <c r="C204" s="218"/>
      <c r="D204" s="208" t="s">
        <v>153</v>
      </c>
      <c r="E204" s="219" t="s">
        <v>1</v>
      </c>
      <c r="F204" s="220" t="s">
        <v>253</v>
      </c>
      <c r="G204" s="218"/>
      <c r="H204" s="221">
        <v>42.372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153</v>
      </c>
      <c r="AU204" s="227" t="s">
        <v>87</v>
      </c>
      <c r="AV204" s="13" t="s">
        <v>87</v>
      </c>
      <c r="AW204" s="13" t="s">
        <v>33</v>
      </c>
      <c r="AX204" s="13" t="s">
        <v>77</v>
      </c>
      <c r="AY204" s="227" t="s">
        <v>144</v>
      </c>
    </row>
    <row r="205" spans="2:51" s="13" customFormat="1" ht="12">
      <c r="B205" s="217"/>
      <c r="C205" s="218"/>
      <c r="D205" s="208" t="s">
        <v>153</v>
      </c>
      <c r="E205" s="219" t="s">
        <v>1</v>
      </c>
      <c r="F205" s="220" t="s">
        <v>254</v>
      </c>
      <c r="G205" s="218"/>
      <c r="H205" s="221">
        <v>-4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153</v>
      </c>
      <c r="AU205" s="227" t="s">
        <v>87</v>
      </c>
      <c r="AV205" s="13" t="s">
        <v>87</v>
      </c>
      <c r="AW205" s="13" t="s">
        <v>33</v>
      </c>
      <c r="AX205" s="13" t="s">
        <v>77</v>
      </c>
      <c r="AY205" s="227" t="s">
        <v>144</v>
      </c>
    </row>
    <row r="206" spans="2:51" s="13" customFormat="1" ht="12">
      <c r="B206" s="217"/>
      <c r="C206" s="218"/>
      <c r="D206" s="208" t="s">
        <v>153</v>
      </c>
      <c r="E206" s="219" t="s">
        <v>1</v>
      </c>
      <c r="F206" s="220" t="s">
        <v>255</v>
      </c>
      <c r="G206" s="218"/>
      <c r="H206" s="221">
        <v>-5.67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153</v>
      </c>
      <c r="AU206" s="227" t="s">
        <v>87</v>
      </c>
      <c r="AV206" s="13" t="s">
        <v>87</v>
      </c>
      <c r="AW206" s="13" t="s">
        <v>33</v>
      </c>
      <c r="AX206" s="13" t="s">
        <v>77</v>
      </c>
      <c r="AY206" s="227" t="s">
        <v>144</v>
      </c>
    </row>
    <row r="207" spans="2:51" s="15" customFormat="1" ht="12">
      <c r="B207" s="249"/>
      <c r="C207" s="250"/>
      <c r="D207" s="208" t="s">
        <v>153</v>
      </c>
      <c r="E207" s="251" t="s">
        <v>1</v>
      </c>
      <c r="F207" s="252" t="s">
        <v>251</v>
      </c>
      <c r="G207" s="250"/>
      <c r="H207" s="253">
        <v>32.702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153</v>
      </c>
      <c r="AU207" s="259" t="s">
        <v>87</v>
      </c>
      <c r="AV207" s="15" t="s">
        <v>164</v>
      </c>
      <c r="AW207" s="15" t="s">
        <v>33</v>
      </c>
      <c r="AX207" s="15" t="s">
        <v>77</v>
      </c>
      <c r="AY207" s="259" t="s">
        <v>144</v>
      </c>
    </row>
    <row r="208" spans="2:51" s="12" customFormat="1" ht="12">
      <c r="B208" s="206"/>
      <c r="C208" s="207"/>
      <c r="D208" s="208" t="s">
        <v>153</v>
      </c>
      <c r="E208" s="209" t="s">
        <v>1</v>
      </c>
      <c r="F208" s="210" t="s">
        <v>256</v>
      </c>
      <c r="G208" s="207"/>
      <c r="H208" s="209" t="s">
        <v>1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153</v>
      </c>
      <c r="AU208" s="216" t="s">
        <v>87</v>
      </c>
      <c r="AV208" s="12" t="s">
        <v>82</v>
      </c>
      <c r="AW208" s="12" t="s">
        <v>33</v>
      </c>
      <c r="AX208" s="12" t="s">
        <v>77</v>
      </c>
      <c r="AY208" s="216" t="s">
        <v>144</v>
      </c>
    </row>
    <row r="209" spans="2:51" s="13" customFormat="1" ht="12">
      <c r="B209" s="217"/>
      <c r="C209" s="218"/>
      <c r="D209" s="208" t="s">
        <v>153</v>
      </c>
      <c r="E209" s="219" t="s">
        <v>1</v>
      </c>
      <c r="F209" s="220" t="s">
        <v>257</v>
      </c>
      <c r="G209" s="218"/>
      <c r="H209" s="221">
        <v>49.45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153</v>
      </c>
      <c r="AU209" s="227" t="s">
        <v>87</v>
      </c>
      <c r="AV209" s="13" t="s">
        <v>87</v>
      </c>
      <c r="AW209" s="13" t="s">
        <v>33</v>
      </c>
      <c r="AX209" s="13" t="s">
        <v>77</v>
      </c>
      <c r="AY209" s="227" t="s">
        <v>144</v>
      </c>
    </row>
    <row r="210" spans="2:51" s="13" customFormat="1" ht="12">
      <c r="B210" s="217"/>
      <c r="C210" s="218"/>
      <c r="D210" s="208" t="s">
        <v>153</v>
      </c>
      <c r="E210" s="219" t="s">
        <v>1</v>
      </c>
      <c r="F210" s="220" t="s">
        <v>258</v>
      </c>
      <c r="G210" s="218"/>
      <c r="H210" s="221">
        <v>-0.144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153</v>
      </c>
      <c r="AU210" s="227" t="s">
        <v>87</v>
      </c>
      <c r="AV210" s="13" t="s">
        <v>87</v>
      </c>
      <c r="AW210" s="13" t="s">
        <v>33</v>
      </c>
      <c r="AX210" s="13" t="s">
        <v>77</v>
      </c>
      <c r="AY210" s="227" t="s">
        <v>144</v>
      </c>
    </row>
    <row r="211" spans="2:51" s="13" customFormat="1" ht="12">
      <c r="B211" s="217"/>
      <c r="C211" s="218"/>
      <c r="D211" s="208" t="s">
        <v>153</v>
      </c>
      <c r="E211" s="219" t="s">
        <v>1</v>
      </c>
      <c r="F211" s="220" t="s">
        <v>259</v>
      </c>
      <c r="G211" s="218"/>
      <c r="H211" s="221">
        <v>-9.96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153</v>
      </c>
      <c r="AU211" s="227" t="s">
        <v>87</v>
      </c>
      <c r="AV211" s="13" t="s">
        <v>87</v>
      </c>
      <c r="AW211" s="13" t="s">
        <v>33</v>
      </c>
      <c r="AX211" s="13" t="s">
        <v>77</v>
      </c>
      <c r="AY211" s="227" t="s">
        <v>144</v>
      </c>
    </row>
    <row r="212" spans="2:51" s="15" customFormat="1" ht="12">
      <c r="B212" s="249"/>
      <c r="C212" s="250"/>
      <c r="D212" s="208" t="s">
        <v>153</v>
      </c>
      <c r="E212" s="251" t="s">
        <v>1</v>
      </c>
      <c r="F212" s="252" t="s">
        <v>251</v>
      </c>
      <c r="G212" s="250"/>
      <c r="H212" s="253">
        <v>39.346000000000004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153</v>
      </c>
      <c r="AU212" s="259" t="s">
        <v>87</v>
      </c>
      <c r="AV212" s="15" t="s">
        <v>164</v>
      </c>
      <c r="AW212" s="15" t="s">
        <v>33</v>
      </c>
      <c r="AX212" s="15" t="s">
        <v>77</v>
      </c>
      <c r="AY212" s="259" t="s">
        <v>144</v>
      </c>
    </row>
    <row r="213" spans="2:51" s="14" customFormat="1" ht="12">
      <c r="B213" s="228"/>
      <c r="C213" s="229"/>
      <c r="D213" s="208" t="s">
        <v>153</v>
      </c>
      <c r="E213" s="230" t="s">
        <v>1</v>
      </c>
      <c r="F213" s="231" t="s">
        <v>163</v>
      </c>
      <c r="G213" s="229"/>
      <c r="H213" s="232">
        <v>208.48800000000003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153</v>
      </c>
      <c r="AU213" s="238" t="s">
        <v>87</v>
      </c>
      <c r="AV213" s="14" t="s">
        <v>151</v>
      </c>
      <c r="AW213" s="14" t="s">
        <v>33</v>
      </c>
      <c r="AX213" s="14" t="s">
        <v>82</v>
      </c>
      <c r="AY213" s="238" t="s">
        <v>144</v>
      </c>
    </row>
    <row r="214" spans="2:65" s="1" customFormat="1" ht="16.5" customHeight="1">
      <c r="B214" s="35"/>
      <c r="C214" s="193" t="s">
        <v>260</v>
      </c>
      <c r="D214" s="193" t="s">
        <v>146</v>
      </c>
      <c r="E214" s="194" t="s">
        <v>261</v>
      </c>
      <c r="F214" s="195" t="s">
        <v>262</v>
      </c>
      <c r="G214" s="196" t="s">
        <v>210</v>
      </c>
      <c r="H214" s="197">
        <v>1</v>
      </c>
      <c r="I214" s="198"/>
      <c r="J214" s="199">
        <f>ROUND(I214*H214,2)</f>
        <v>0</v>
      </c>
      <c r="K214" s="195" t="s">
        <v>1</v>
      </c>
      <c r="L214" s="39"/>
      <c r="M214" s="200" t="s">
        <v>1</v>
      </c>
      <c r="N214" s="201" t="s">
        <v>42</v>
      </c>
      <c r="O214" s="67"/>
      <c r="P214" s="202">
        <f>O214*H214</f>
        <v>0</v>
      </c>
      <c r="Q214" s="202">
        <v>0.00433</v>
      </c>
      <c r="R214" s="202">
        <f>Q214*H214</f>
        <v>0.00433</v>
      </c>
      <c r="S214" s="202">
        <v>0</v>
      </c>
      <c r="T214" s="203">
        <f>S214*H214</f>
        <v>0</v>
      </c>
      <c r="AR214" s="204" t="s">
        <v>151</v>
      </c>
      <c r="AT214" s="204" t="s">
        <v>146</v>
      </c>
      <c r="AU214" s="204" t="s">
        <v>87</v>
      </c>
      <c r="AY214" s="17" t="s">
        <v>144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82</v>
      </c>
      <c r="BK214" s="205">
        <f>ROUND(I214*H214,2)</f>
        <v>0</v>
      </c>
      <c r="BL214" s="17" t="s">
        <v>151</v>
      </c>
      <c r="BM214" s="204" t="s">
        <v>263</v>
      </c>
    </row>
    <row r="215" spans="2:51" s="13" customFormat="1" ht="12">
      <c r="B215" s="217"/>
      <c r="C215" s="218"/>
      <c r="D215" s="208" t="s">
        <v>153</v>
      </c>
      <c r="E215" s="219" t="s">
        <v>1</v>
      </c>
      <c r="F215" s="220" t="s">
        <v>264</v>
      </c>
      <c r="G215" s="218"/>
      <c r="H215" s="221">
        <v>1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153</v>
      </c>
      <c r="AU215" s="227" t="s">
        <v>87</v>
      </c>
      <c r="AV215" s="13" t="s">
        <v>87</v>
      </c>
      <c r="AW215" s="13" t="s">
        <v>33</v>
      </c>
      <c r="AX215" s="13" t="s">
        <v>82</v>
      </c>
      <c r="AY215" s="227" t="s">
        <v>144</v>
      </c>
    </row>
    <row r="216" spans="2:65" s="1" customFormat="1" ht="24" customHeight="1">
      <c r="B216" s="35"/>
      <c r="C216" s="193" t="s">
        <v>265</v>
      </c>
      <c r="D216" s="193" t="s">
        <v>146</v>
      </c>
      <c r="E216" s="194" t="s">
        <v>266</v>
      </c>
      <c r="F216" s="195" t="s">
        <v>267</v>
      </c>
      <c r="G216" s="196" t="s">
        <v>210</v>
      </c>
      <c r="H216" s="197">
        <v>8.932</v>
      </c>
      <c r="I216" s="198"/>
      <c r="J216" s="199">
        <f>ROUND(I216*H216,2)</f>
        <v>0</v>
      </c>
      <c r="K216" s="195" t="s">
        <v>150</v>
      </c>
      <c r="L216" s="39"/>
      <c r="M216" s="200" t="s">
        <v>1</v>
      </c>
      <c r="N216" s="201" t="s">
        <v>42</v>
      </c>
      <c r="O216" s="67"/>
      <c r="P216" s="202">
        <f>O216*H216</f>
        <v>0</v>
      </c>
      <c r="Q216" s="202">
        <v>0.0154</v>
      </c>
      <c r="R216" s="202">
        <f>Q216*H216</f>
        <v>0.1375528</v>
      </c>
      <c r="S216" s="202">
        <v>0</v>
      </c>
      <c r="T216" s="203">
        <f>S216*H216</f>
        <v>0</v>
      </c>
      <c r="AR216" s="204" t="s">
        <v>151</v>
      </c>
      <c r="AT216" s="204" t="s">
        <v>146</v>
      </c>
      <c r="AU216" s="204" t="s">
        <v>87</v>
      </c>
      <c r="AY216" s="17" t="s">
        <v>144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7" t="s">
        <v>82</v>
      </c>
      <c r="BK216" s="205">
        <f>ROUND(I216*H216,2)</f>
        <v>0</v>
      </c>
      <c r="BL216" s="17" t="s">
        <v>151</v>
      </c>
      <c r="BM216" s="204" t="s">
        <v>268</v>
      </c>
    </row>
    <row r="217" spans="2:51" s="12" customFormat="1" ht="12">
      <c r="B217" s="206"/>
      <c r="C217" s="207"/>
      <c r="D217" s="208" t="s">
        <v>153</v>
      </c>
      <c r="E217" s="209" t="s">
        <v>1</v>
      </c>
      <c r="F217" s="210" t="s">
        <v>269</v>
      </c>
      <c r="G217" s="207"/>
      <c r="H217" s="209" t="s">
        <v>1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153</v>
      </c>
      <c r="AU217" s="216" t="s">
        <v>87</v>
      </c>
      <c r="AV217" s="12" t="s">
        <v>82</v>
      </c>
      <c r="AW217" s="12" t="s">
        <v>33</v>
      </c>
      <c r="AX217" s="12" t="s">
        <v>77</v>
      </c>
      <c r="AY217" s="216" t="s">
        <v>144</v>
      </c>
    </row>
    <row r="218" spans="2:51" s="13" customFormat="1" ht="12">
      <c r="B218" s="217"/>
      <c r="C218" s="218"/>
      <c r="D218" s="208" t="s">
        <v>153</v>
      </c>
      <c r="E218" s="219" t="s">
        <v>1</v>
      </c>
      <c r="F218" s="220" t="s">
        <v>270</v>
      </c>
      <c r="G218" s="218"/>
      <c r="H218" s="221">
        <v>8.932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153</v>
      </c>
      <c r="AU218" s="227" t="s">
        <v>87</v>
      </c>
      <c r="AV218" s="13" t="s">
        <v>87</v>
      </c>
      <c r="AW218" s="13" t="s">
        <v>33</v>
      </c>
      <c r="AX218" s="13" t="s">
        <v>82</v>
      </c>
      <c r="AY218" s="227" t="s">
        <v>144</v>
      </c>
    </row>
    <row r="219" spans="2:65" s="1" customFormat="1" ht="24" customHeight="1">
      <c r="B219" s="35"/>
      <c r="C219" s="193" t="s">
        <v>271</v>
      </c>
      <c r="D219" s="193" t="s">
        <v>146</v>
      </c>
      <c r="E219" s="194" t="s">
        <v>272</v>
      </c>
      <c r="F219" s="195" t="s">
        <v>273</v>
      </c>
      <c r="G219" s="196" t="s">
        <v>210</v>
      </c>
      <c r="H219" s="197">
        <v>8.932</v>
      </c>
      <c r="I219" s="198"/>
      <c r="J219" s="199">
        <f>ROUND(I219*H219,2)</f>
        <v>0</v>
      </c>
      <c r="K219" s="195" t="s">
        <v>150</v>
      </c>
      <c r="L219" s="39"/>
      <c r="M219" s="200" t="s">
        <v>1</v>
      </c>
      <c r="N219" s="201" t="s">
        <v>42</v>
      </c>
      <c r="O219" s="67"/>
      <c r="P219" s="202">
        <f>O219*H219</f>
        <v>0</v>
      </c>
      <c r="Q219" s="202">
        <v>0.0079</v>
      </c>
      <c r="R219" s="202">
        <f>Q219*H219</f>
        <v>0.07056280000000001</v>
      </c>
      <c r="S219" s="202">
        <v>0</v>
      </c>
      <c r="T219" s="203">
        <f>S219*H219</f>
        <v>0</v>
      </c>
      <c r="AR219" s="204" t="s">
        <v>151</v>
      </c>
      <c r="AT219" s="204" t="s">
        <v>146</v>
      </c>
      <c r="AU219" s="204" t="s">
        <v>87</v>
      </c>
      <c r="AY219" s="17" t="s">
        <v>144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7" t="s">
        <v>82</v>
      </c>
      <c r="BK219" s="205">
        <f>ROUND(I219*H219,2)</f>
        <v>0</v>
      </c>
      <c r="BL219" s="17" t="s">
        <v>151</v>
      </c>
      <c r="BM219" s="204" t="s">
        <v>274</v>
      </c>
    </row>
    <row r="220" spans="2:51" s="12" customFormat="1" ht="12">
      <c r="B220" s="206"/>
      <c r="C220" s="207"/>
      <c r="D220" s="208" t="s">
        <v>153</v>
      </c>
      <c r="E220" s="209" t="s">
        <v>1</v>
      </c>
      <c r="F220" s="210" t="s">
        <v>269</v>
      </c>
      <c r="G220" s="207"/>
      <c r="H220" s="209" t="s">
        <v>1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153</v>
      </c>
      <c r="AU220" s="216" t="s">
        <v>87</v>
      </c>
      <c r="AV220" s="12" t="s">
        <v>82</v>
      </c>
      <c r="AW220" s="12" t="s">
        <v>33</v>
      </c>
      <c r="AX220" s="12" t="s">
        <v>77</v>
      </c>
      <c r="AY220" s="216" t="s">
        <v>144</v>
      </c>
    </row>
    <row r="221" spans="2:51" s="13" customFormat="1" ht="12">
      <c r="B221" s="217"/>
      <c r="C221" s="218"/>
      <c r="D221" s="208" t="s">
        <v>153</v>
      </c>
      <c r="E221" s="219" t="s">
        <v>1</v>
      </c>
      <c r="F221" s="220" t="s">
        <v>270</v>
      </c>
      <c r="G221" s="218"/>
      <c r="H221" s="221">
        <v>8.932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153</v>
      </c>
      <c r="AU221" s="227" t="s">
        <v>87</v>
      </c>
      <c r="AV221" s="13" t="s">
        <v>87</v>
      </c>
      <c r="AW221" s="13" t="s">
        <v>33</v>
      </c>
      <c r="AX221" s="13" t="s">
        <v>82</v>
      </c>
      <c r="AY221" s="227" t="s">
        <v>144</v>
      </c>
    </row>
    <row r="222" spans="2:65" s="1" customFormat="1" ht="24" customHeight="1">
      <c r="B222" s="35"/>
      <c r="C222" s="193" t="s">
        <v>7</v>
      </c>
      <c r="D222" s="193" t="s">
        <v>146</v>
      </c>
      <c r="E222" s="194" t="s">
        <v>275</v>
      </c>
      <c r="F222" s="195" t="s">
        <v>276</v>
      </c>
      <c r="G222" s="196" t="s">
        <v>277</v>
      </c>
      <c r="H222" s="197">
        <v>0.8</v>
      </c>
      <c r="I222" s="198"/>
      <c r="J222" s="199">
        <f>ROUND(I222*H222,2)</f>
        <v>0</v>
      </c>
      <c r="K222" s="195" t="s">
        <v>150</v>
      </c>
      <c r="L222" s="39"/>
      <c r="M222" s="200" t="s">
        <v>1</v>
      </c>
      <c r="N222" s="201" t="s">
        <v>42</v>
      </c>
      <c r="O222" s="67"/>
      <c r="P222" s="202">
        <f>O222*H222</f>
        <v>0</v>
      </c>
      <c r="Q222" s="202">
        <v>0.0015</v>
      </c>
      <c r="R222" s="202">
        <f>Q222*H222</f>
        <v>0.0012000000000000001</v>
      </c>
      <c r="S222" s="202">
        <v>0</v>
      </c>
      <c r="T222" s="203">
        <f>S222*H222</f>
        <v>0</v>
      </c>
      <c r="AR222" s="204" t="s">
        <v>151</v>
      </c>
      <c r="AT222" s="204" t="s">
        <v>146</v>
      </c>
      <c r="AU222" s="204" t="s">
        <v>87</v>
      </c>
      <c r="AY222" s="17" t="s">
        <v>144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7" t="s">
        <v>82</v>
      </c>
      <c r="BK222" s="205">
        <f>ROUND(I222*H222,2)</f>
        <v>0</v>
      </c>
      <c r="BL222" s="17" t="s">
        <v>151</v>
      </c>
      <c r="BM222" s="204" t="s">
        <v>278</v>
      </c>
    </row>
    <row r="223" spans="2:51" s="13" customFormat="1" ht="12">
      <c r="B223" s="217"/>
      <c r="C223" s="218"/>
      <c r="D223" s="208" t="s">
        <v>153</v>
      </c>
      <c r="E223" s="219" t="s">
        <v>1</v>
      </c>
      <c r="F223" s="220" t="s">
        <v>279</v>
      </c>
      <c r="G223" s="218"/>
      <c r="H223" s="221">
        <v>0.8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153</v>
      </c>
      <c r="AU223" s="227" t="s">
        <v>87</v>
      </c>
      <c r="AV223" s="13" t="s">
        <v>87</v>
      </c>
      <c r="AW223" s="13" t="s">
        <v>33</v>
      </c>
      <c r="AX223" s="13" t="s">
        <v>82</v>
      </c>
      <c r="AY223" s="227" t="s">
        <v>144</v>
      </c>
    </row>
    <row r="224" spans="2:65" s="1" customFormat="1" ht="36" customHeight="1">
      <c r="B224" s="35"/>
      <c r="C224" s="193" t="s">
        <v>280</v>
      </c>
      <c r="D224" s="193" t="s">
        <v>146</v>
      </c>
      <c r="E224" s="194" t="s">
        <v>281</v>
      </c>
      <c r="F224" s="195" t="s">
        <v>282</v>
      </c>
      <c r="G224" s="196" t="s">
        <v>210</v>
      </c>
      <c r="H224" s="197">
        <v>58.794</v>
      </c>
      <c r="I224" s="198"/>
      <c r="J224" s="199">
        <f>ROUND(I224*H224,2)</f>
        <v>0</v>
      </c>
      <c r="K224" s="195" t="s">
        <v>1</v>
      </c>
      <c r="L224" s="39"/>
      <c r="M224" s="200" t="s">
        <v>1</v>
      </c>
      <c r="N224" s="201" t="s">
        <v>42</v>
      </c>
      <c r="O224" s="67"/>
      <c r="P224" s="202">
        <f>O224*H224</f>
        <v>0</v>
      </c>
      <c r="Q224" s="202">
        <v>0.01093</v>
      </c>
      <c r="R224" s="202">
        <f>Q224*H224</f>
        <v>0.64261842</v>
      </c>
      <c r="S224" s="202">
        <v>0.01343</v>
      </c>
      <c r="T224" s="203">
        <f>S224*H224</f>
        <v>0.78960342</v>
      </c>
      <c r="AR224" s="204" t="s">
        <v>151</v>
      </c>
      <c r="AT224" s="204" t="s">
        <v>146</v>
      </c>
      <c r="AU224" s="204" t="s">
        <v>87</v>
      </c>
      <c r="AY224" s="17" t="s">
        <v>144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7" t="s">
        <v>82</v>
      </c>
      <c r="BK224" s="205">
        <f>ROUND(I224*H224,2)</f>
        <v>0</v>
      </c>
      <c r="BL224" s="17" t="s">
        <v>151</v>
      </c>
      <c r="BM224" s="204" t="s">
        <v>283</v>
      </c>
    </row>
    <row r="225" spans="2:51" s="12" customFormat="1" ht="12">
      <c r="B225" s="206"/>
      <c r="C225" s="207"/>
      <c r="D225" s="208" t="s">
        <v>153</v>
      </c>
      <c r="E225" s="209" t="s">
        <v>1</v>
      </c>
      <c r="F225" s="210" t="s">
        <v>284</v>
      </c>
      <c r="G225" s="207"/>
      <c r="H225" s="209" t="s">
        <v>1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153</v>
      </c>
      <c r="AU225" s="216" t="s">
        <v>87</v>
      </c>
      <c r="AV225" s="12" t="s">
        <v>82</v>
      </c>
      <c r="AW225" s="12" t="s">
        <v>33</v>
      </c>
      <c r="AX225" s="12" t="s">
        <v>77</v>
      </c>
      <c r="AY225" s="216" t="s">
        <v>144</v>
      </c>
    </row>
    <row r="226" spans="2:51" s="13" customFormat="1" ht="33.75">
      <c r="B226" s="217"/>
      <c r="C226" s="218"/>
      <c r="D226" s="208" t="s">
        <v>153</v>
      </c>
      <c r="E226" s="219" t="s">
        <v>1</v>
      </c>
      <c r="F226" s="220" t="s">
        <v>285</v>
      </c>
      <c r="G226" s="218"/>
      <c r="H226" s="221">
        <v>58.794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153</v>
      </c>
      <c r="AU226" s="227" t="s">
        <v>87</v>
      </c>
      <c r="AV226" s="13" t="s">
        <v>87</v>
      </c>
      <c r="AW226" s="13" t="s">
        <v>33</v>
      </c>
      <c r="AX226" s="13" t="s">
        <v>82</v>
      </c>
      <c r="AY226" s="227" t="s">
        <v>144</v>
      </c>
    </row>
    <row r="227" spans="2:65" s="1" customFormat="1" ht="24" customHeight="1">
      <c r="B227" s="35"/>
      <c r="C227" s="193" t="s">
        <v>286</v>
      </c>
      <c r="D227" s="193" t="s">
        <v>146</v>
      </c>
      <c r="E227" s="194" t="s">
        <v>287</v>
      </c>
      <c r="F227" s="195" t="s">
        <v>288</v>
      </c>
      <c r="G227" s="196" t="s">
        <v>210</v>
      </c>
      <c r="H227" s="197">
        <v>59.053</v>
      </c>
      <c r="I227" s="198"/>
      <c r="J227" s="199">
        <f>ROUND(I227*H227,2)</f>
        <v>0</v>
      </c>
      <c r="K227" s="195" t="s">
        <v>1</v>
      </c>
      <c r="L227" s="39"/>
      <c r="M227" s="200" t="s">
        <v>1</v>
      </c>
      <c r="N227" s="201" t="s">
        <v>42</v>
      </c>
      <c r="O227" s="67"/>
      <c r="P227" s="202">
        <f>O227*H227</f>
        <v>0</v>
      </c>
      <c r="Q227" s="202">
        <v>0.03041</v>
      </c>
      <c r="R227" s="202">
        <f>Q227*H227</f>
        <v>1.79580173</v>
      </c>
      <c r="S227" s="202">
        <v>0.035</v>
      </c>
      <c r="T227" s="203">
        <f>S227*H227</f>
        <v>2.066855</v>
      </c>
      <c r="AR227" s="204" t="s">
        <v>151</v>
      </c>
      <c r="AT227" s="204" t="s">
        <v>146</v>
      </c>
      <c r="AU227" s="204" t="s">
        <v>87</v>
      </c>
      <c r="AY227" s="17" t="s">
        <v>144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7" t="s">
        <v>82</v>
      </c>
      <c r="BK227" s="205">
        <f>ROUND(I227*H227,2)</f>
        <v>0</v>
      </c>
      <c r="BL227" s="17" t="s">
        <v>151</v>
      </c>
      <c r="BM227" s="204" t="s">
        <v>289</v>
      </c>
    </row>
    <row r="228" spans="2:51" s="12" customFormat="1" ht="12">
      <c r="B228" s="206"/>
      <c r="C228" s="207"/>
      <c r="D228" s="208" t="s">
        <v>153</v>
      </c>
      <c r="E228" s="209" t="s">
        <v>1</v>
      </c>
      <c r="F228" s="210" t="s">
        <v>290</v>
      </c>
      <c r="G228" s="207"/>
      <c r="H228" s="209" t="s">
        <v>1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153</v>
      </c>
      <c r="AU228" s="216" t="s">
        <v>87</v>
      </c>
      <c r="AV228" s="12" t="s">
        <v>82</v>
      </c>
      <c r="AW228" s="12" t="s">
        <v>33</v>
      </c>
      <c r="AX228" s="12" t="s">
        <v>77</v>
      </c>
      <c r="AY228" s="216" t="s">
        <v>144</v>
      </c>
    </row>
    <row r="229" spans="2:51" s="13" customFormat="1" ht="12">
      <c r="B229" s="217"/>
      <c r="C229" s="218"/>
      <c r="D229" s="208" t="s">
        <v>153</v>
      </c>
      <c r="E229" s="219" t="s">
        <v>1</v>
      </c>
      <c r="F229" s="220" t="s">
        <v>291</v>
      </c>
      <c r="G229" s="218"/>
      <c r="H229" s="221">
        <v>7.4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153</v>
      </c>
      <c r="AU229" s="227" t="s">
        <v>87</v>
      </c>
      <c r="AV229" s="13" t="s">
        <v>87</v>
      </c>
      <c r="AW229" s="13" t="s">
        <v>33</v>
      </c>
      <c r="AX229" s="13" t="s">
        <v>77</v>
      </c>
      <c r="AY229" s="227" t="s">
        <v>144</v>
      </c>
    </row>
    <row r="230" spans="2:51" s="12" customFormat="1" ht="12">
      <c r="B230" s="206"/>
      <c r="C230" s="207"/>
      <c r="D230" s="208" t="s">
        <v>153</v>
      </c>
      <c r="E230" s="209" t="s">
        <v>1</v>
      </c>
      <c r="F230" s="210" t="s">
        <v>292</v>
      </c>
      <c r="G230" s="207"/>
      <c r="H230" s="209" t="s">
        <v>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153</v>
      </c>
      <c r="AU230" s="216" t="s">
        <v>87</v>
      </c>
      <c r="AV230" s="12" t="s">
        <v>82</v>
      </c>
      <c r="AW230" s="12" t="s">
        <v>33</v>
      </c>
      <c r="AX230" s="12" t="s">
        <v>77</v>
      </c>
      <c r="AY230" s="216" t="s">
        <v>144</v>
      </c>
    </row>
    <row r="231" spans="2:51" s="13" customFormat="1" ht="22.5">
      <c r="B231" s="217"/>
      <c r="C231" s="218"/>
      <c r="D231" s="208" t="s">
        <v>153</v>
      </c>
      <c r="E231" s="219" t="s">
        <v>1</v>
      </c>
      <c r="F231" s="220" t="s">
        <v>293</v>
      </c>
      <c r="G231" s="218"/>
      <c r="H231" s="221">
        <v>48.753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153</v>
      </c>
      <c r="AU231" s="227" t="s">
        <v>87</v>
      </c>
      <c r="AV231" s="13" t="s">
        <v>87</v>
      </c>
      <c r="AW231" s="13" t="s">
        <v>33</v>
      </c>
      <c r="AX231" s="13" t="s">
        <v>77</v>
      </c>
      <c r="AY231" s="227" t="s">
        <v>144</v>
      </c>
    </row>
    <row r="232" spans="2:51" s="12" customFormat="1" ht="12">
      <c r="B232" s="206"/>
      <c r="C232" s="207"/>
      <c r="D232" s="208" t="s">
        <v>153</v>
      </c>
      <c r="E232" s="209" t="s">
        <v>1</v>
      </c>
      <c r="F232" s="210" t="s">
        <v>294</v>
      </c>
      <c r="G232" s="207"/>
      <c r="H232" s="209" t="s">
        <v>1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153</v>
      </c>
      <c r="AU232" s="216" t="s">
        <v>87</v>
      </c>
      <c r="AV232" s="12" t="s">
        <v>82</v>
      </c>
      <c r="AW232" s="12" t="s">
        <v>33</v>
      </c>
      <c r="AX232" s="12" t="s">
        <v>77</v>
      </c>
      <c r="AY232" s="216" t="s">
        <v>144</v>
      </c>
    </row>
    <row r="233" spans="2:51" s="13" customFormat="1" ht="12">
      <c r="B233" s="217"/>
      <c r="C233" s="218"/>
      <c r="D233" s="208" t="s">
        <v>153</v>
      </c>
      <c r="E233" s="219" t="s">
        <v>1</v>
      </c>
      <c r="F233" s="220" t="s">
        <v>295</v>
      </c>
      <c r="G233" s="218"/>
      <c r="H233" s="221">
        <v>2.9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153</v>
      </c>
      <c r="AU233" s="227" t="s">
        <v>87</v>
      </c>
      <c r="AV233" s="13" t="s">
        <v>87</v>
      </c>
      <c r="AW233" s="13" t="s">
        <v>33</v>
      </c>
      <c r="AX233" s="13" t="s">
        <v>77</v>
      </c>
      <c r="AY233" s="227" t="s">
        <v>144</v>
      </c>
    </row>
    <row r="234" spans="2:51" s="14" customFormat="1" ht="12">
      <c r="B234" s="228"/>
      <c r="C234" s="229"/>
      <c r="D234" s="208" t="s">
        <v>153</v>
      </c>
      <c r="E234" s="230" t="s">
        <v>1</v>
      </c>
      <c r="F234" s="231" t="s">
        <v>163</v>
      </c>
      <c r="G234" s="229"/>
      <c r="H234" s="232">
        <v>59.053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153</v>
      </c>
      <c r="AU234" s="238" t="s">
        <v>87</v>
      </c>
      <c r="AV234" s="14" t="s">
        <v>151</v>
      </c>
      <c r="AW234" s="14" t="s">
        <v>33</v>
      </c>
      <c r="AX234" s="14" t="s">
        <v>82</v>
      </c>
      <c r="AY234" s="238" t="s">
        <v>144</v>
      </c>
    </row>
    <row r="235" spans="2:65" s="1" customFormat="1" ht="24" customHeight="1">
      <c r="B235" s="35"/>
      <c r="C235" s="193" t="s">
        <v>296</v>
      </c>
      <c r="D235" s="193" t="s">
        <v>146</v>
      </c>
      <c r="E235" s="194" t="s">
        <v>297</v>
      </c>
      <c r="F235" s="195" t="s">
        <v>298</v>
      </c>
      <c r="G235" s="196" t="s">
        <v>210</v>
      </c>
      <c r="H235" s="197">
        <v>77.524</v>
      </c>
      <c r="I235" s="198"/>
      <c r="J235" s="199">
        <f>ROUND(I235*H235,2)</f>
        <v>0</v>
      </c>
      <c r="K235" s="195" t="s">
        <v>150</v>
      </c>
      <c r="L235" s="39"/>
      <c r="M235" s="200" t="s">
        <v>1</v>
      </c>
      <c r="N235" s="201" t="s">
        <v>42</v>
      </c>
      <c r="O235" s="67"/>
      <c r="P235" s="202">
        <f>O235*H235</f>
        <v>0</v>
      </c>
      <c r="Q235" s="202">
        <v>0.00022</v>
      </c>
      <c r="R235" s="202">
        <f>Q235*H235</f>
        <v>0.017055280000000003</v>
      </c>
      <c r="S235" s="202">
        <v>0.002</v>
      </c>
      <c r="T235" s="203">
        <f>S235*H235</f>
        <v>0.155048</v>
      </c>
      <c r="AR235" s="204" t="s">
        <v>151</v>
      </c>
      <c r="AT235" s="204" t="s">
        <v>146</v>
      </c>
      <c r="AU235" s="204" t="s">
        <v>87</v>
      </c>
      <c r="AY235" s="17" t="s">
        <v>144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17" t="s">
        <v>82</v>
      </c>
      <c r="BK235" s="205">
        <f>ROUND(I235*H235,2)</f>
        <v>0</v>
      </c>
      <c r="BL235" s="17" t="s">
        <v>151</v>
      </c>
      <c r="BM235" s="204" t="s">
        <v>299</v>
      </c>
    </row>
    <row r="236" spans="2:51" s="12" customFormat="1" ht="12">
      <c r="B236" s="206"/>
      <c r="C236" s="207"/>
      <c r="D236" s="208" t="s">
        <v>153</v>
      </c>
      <c r="E236" s="209" t="s">
        <v>1</v>
      </c>
      <c r="F236" s="210" t="s">
        <v>290</v>
      </c>
      <c r="G236" s="207"/>
      <c r="H236" s="209" t="s">
        <v>1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153</v>
      </c>
      <c r="AU236" s="216" t="s">
        <v>87</v>
      </c>
      <c r="AV236" s="12" t="s">
        <v>82</v>
      </c>
      <c r="AW236" s="12" t="s">
        <v>33</v>
      </c>
      <c r="AX236" s="12" t="s">
        <v>77</v>
      </c>
      <c r="AY236" s="216" t="s">
        <v>144</v>
      </c>
    </row>
    <row r="237" spans="2:51" s="13" customFormat="1" ht="12">
      <c r="B237" s="217"/>
      <c r="C237" s="218"/>
      <c r="D237" s="208" t="s">
        <v>153</v>
      </c>
      <c r="E237" s="219" t="s">
        <v>1</v>
      </c>
      <c r="F237" s="220" t="s">
        <v>300</v>
      </c>
      <c r="G237" s="218"/>
      <c r="H237" s="221">
        <v>24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153</v>
      </c>
      <c r="AU237" s="227" t="s">
        <v>87</v>
      </c>
      <c r="AV237" s="13" t="s">
        <v>87</v>
      </c>
      <c r="AW237" s="13" t="s">
        <v>33</v>
      </c>
      <c r="AX237" s="13" t="s">
        <v>77</v>
      </c>
      <c r="AY237" s="227" t="s">
        <v>144</v>
      </c>
    </row>
    <row r="238" spans="2:51" s="12" customFormat="1" ht="12">
      <c r="B238" s="206"/>
      <c r="C238" s="207"/>
      <c r="D238" s="208" t="s">
        <v>153</v>
      </c>
      <c r="E238" s="209" t="s">
        <v>1</v>
      </c>
      <c r="F238" s="210" t="s">
        <v>292</v>
      </c>
      <c r="G238" s="207"/>
      <c r="H238" s="209" t="s">
        <v>1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153</v>
      </c>
      <c r="AU238" s="216" t="s">
        <v>87</v>
      </c>
      <c r="AV238" s="12" t="s">
        <v>82</v>
      </c>
      <c r="AW238" s="12" t="s">
        <v>33</v>
      </c>
      <c r="AX238" s="12" t="s">
        <v>77</v>
      </c>
      <c r="AY238" s="216" t="s">
        <v>144</v>
      </c>
    </row>
    <row r="239" spans="2:51" s="13" customFormat="1" ht="22.5">
      <c r="B239" s="217"/>
      <c r="C239" s="218"/>
      <c r="D239" s="208" t="s">
        <v>153</v>
      </c>
      <c r="E239" s="219" t="s">
        <v>1</v>
      </c>
      <c r="F239" s="220" t="s">
        <v>301</v>
      </c>
      <c r="G239" s="218"/>
      <c r="H239" s="221">
        <v>52.524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153</v>
      </c>
      <c r="AU239" s="227" t="s">
        <v>87</v>
      </c>
      <c r="AV239" s="13" t="s">
        <v>87</v>
      </c>
      <c r="AW239" s="13" t="s">
        <v>33</v>
      </c>
      <c r="AX239" s="13" t="s">
        <v>77</v>
      </c>
      <c r="AY239" s="227" t="s">
        <v>144</v>
      </c>
    </row>
    <row r="240" spans="2:51" s="15" customFormat="1" ht="12">
      <c r="B240" s="249"/>
      <c r="C240" s="250"/>
      <c r="D240" s="208" t="s">
        <v>153</v>
      </c>
      <c r="E240" s="251" t="s">
        <v>1</v>
      </c>
      <c r="F240" s="252" t="s">
        <v>251</v>
      </c>
      <c r="G240" s="250"/>
      <c r="H240" s="253">
        <v>76.524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153</v>
      </c>
      <c r="AU240" s="259" t="s">
        <v>87</v>
      </c>
      <c r="AV240" s="15" t="s">
        <v>164</v>
      </c>
      <c r="AW240" s="15" t="s">
        <v>33</v>
      </c>
      <c r="AX240" s="15" t="s">
        <v>77</v>
      </c>
      <c r="AY240" s="259" t="s">
        <v>144</v>
      </c>
    </row>
    <row r="241" spans="2:51" s="13" customFormat="1" ht="12">
      <c r="B241" s="217"/>
      <c r="C241" s="218"/>
      <c r="D241" s="208" t="s">
        <v>153</v>
      </c>
      <c r="E241" s="219" t="s">
        <v>1</v>
      </c>
      <c r="F241" s="220" t="s">
        <v>302</v>
      </c>
      <c r="G241" s="218"/>
      <c r="H241" s="221">
        <v>1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153</v>
      </c>
      <c r="AU241" s="227" t="s">
        <v>87</v>
      </c>
      <c r="AV241" s="13" t="s">
        <v>87</v>
      </c>
      <c r="AW241" s="13" t="s">
        <v>33</v>
      </c>
      <c r="AX241" s="13" t="s">
        <v>77</v>
      </c>
      <c r="AY241" s="227" t="s">
        <v>144</v>
      </c>
    </row>
    <row r="242" spans="2:51" s="14" customFormat="1" ht="12">
      <c r="B242" s="228"/>
      <c r="C242" s="229"/>
      <c r="D242" s="208" t="s">
        <v>153</v>
      </c>
      <c r="E242" s="230" t="s">
        <v>1</v>
      </c>
      <c r="F242" s="231" t="s">
        <v>163</v>
      </c>
      <c r="G242" s="229"/>
      <c r="H242" s="232">
        <v>77.524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153</v>
      </c>
      <c r="AU242" s="238" t="s">
        <v>87</v>
      </c>
      <c r="AV242" s="14" t="s">
        <v>151</v>
      </c>
      <c r="AW242" s="14" t="s">
        <v>33</v>
      </c>
      <c r="AX242" s="14" t="s">
        <v>82</v>
      </c>
      <c r="AY242" s="238" t="s">
        <v>144</v>
      </c>
    </row>
    <row r="243" spans="2:65" s="1" customFormat="1" ht="24" customHeight="1">
      <c r="B243" s="35"/>
      <c r="C243" s="193" t="s">
        <v>303</v>
      </c>
      <c r="D243" s="193" t="s">
        <v>146</v>
      </c>
      <c r="E243" s="194" t="s">
        <v>304</v>
      </c>
      <c r="F243" s="195" t="s">
        <v>305</v>
      </c>
      <c r="G243" s="196" t="s">
        <v>149</v>
      </c>
      <c r="H243" s="197">
        <v>12.229</v>
      </c>
      <c r="I243" s="198"/>
      <c r="J243" s="199">
        <f>ROUND(I243*H243,2)</f>
        <v>0</v>
      </c>
      <c r="K243" s="195" t="s">
        <v>150</v>
      </c>
      <c r="L243" s="39"/>
      <c r="M243" s="200" t="s">
        <v>1</v>
      </c>
      <c r="N243" s="201" t="s">
        <v>42</v>
      </c>
      <c r="O243" s="67"/>
      <c r="P243" s="202">
        <f>O243*H243</f>
        <v>0</v>
      </c>
      <c r="Q243" s="202">
        <v>2.25634</v>
      </c>
      <c r="R243" s="202">
        <f>Q243*H243</f>
        <v>27.592781859999995</v>
      </c>
      <c r="S243" s="202">
        <v>0</v>
      </c>
      <c r="T243" s="203">
        <f>S243*H243</f>
        <v>0</v>
      </c>
      <c r="AR243" s="204" t="s">
        <v>151</v>
      </c>
      <c r="AT243" s="204" t="s">
        <v>146</v>
      </c>
      <c r="AU243" s="204" t="s">
        <v>87</v>
      </c>
      <c r="AY243" s="17" t="s">
        <v>144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82</v>
      </c>
      <c r="BK243" s="205">
        <f>ROUND(I243*H243,2)</f>
        <v>0</v>
      </c>
      <c r="BL243" s="17" t="s">
        <v>151</v>
      </c>
      <c r="BM243" s="204" t="s">
        <v>306</v>
      </c>
    </row>
    <row r="244" spans="2:51" s="12" customFormat="1" ht="12">
      <c r="B244" s="206"/>
      <c r="C244" s="207"/>
      <c r="D244" s="208" t="s">
        <v>153</v>
      </c>
      <c r="E244" s="209" t="s">
        <v>1</v>
      </c>
      <c r="F244" s="210" t="s">
        <v>307</v>
      </c>
      <c r="G244" s="207"/>
      <c r="H244" s="209" t="s">
        <v>1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153</v>
      </c>
      <c r="AU244" s="216" t="s">
        <v>87</v>
      </c>
      <c r="AV244" s="12" t="s">
        <v>82</v>
      </c>
      <c r="AW244" s="12" t="s">
        <v>33</v>
      </c>
      <c r="AX244" s="12" t="s">
        <v>77</v>
      </c>
      <c r="AY244" s="216" t="s">
        <v>144</v>
      </c>
    </row>
    <row r="245" spans="2:51" s="12" customFormat="1" ht="12">
      <c r="B245" s="206"/>
      <c r="C245" s="207"/>
      <c r="D245" s="208" t="s">
        <v>153</v>
      </c>
      <c r="E245" s="209" t="s">
        <v>1</v>
      </c>
      <c r="F245" s="210" t="s">
        <v>308</v>
      </c>
      <c r="G245" s="207"/>
      <c r="H245" s="209" t="s">
        <v>1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153</v>
      </c>
      <c r="AU245" s="216" t="s">
        <v>87</v>
      </c>
      <c r="AV245" s="12" t="s">
        <v>82</v>
      </c>
      <c r="AW245" s="12" t="s">
        <v>33</v>
      </c>
      <c r="AX245" s="12" t="s">
        <v>77</v>
      </c>
      <c r="AY245" s="216" t="s">
        <v>144</v>
      </c>
    </row>
    <row r="246" spans="2:51" s="13" customFormat="1" ht="12">
      <c r="B246" s="217"/>
      <c r="C246" s="218"/>
      <c r="D246" s="208" t="s">
        <v>153</v>
      </c>
      <c r="E246" s="219" t="s">
        <v>1</v>
      </c>
      <c r="F246" s="220" t="s">
        <v>309</v>
      </c>
      <c r="G246" s="218"/>
      <c r="H246" s="221">
        <v>7.605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153</v>
      </c>
      <c r="AU246" s="227" t="s">
        <v>87</v>
      </c>
      <c r="AV246" s="13" t="s">
        <v>87</v>
      </c>
      <c r="AW246" s="13" t="s">
        <v>33</v>
      </c>
      <c r="AX246" s="13" t="s">
        <v>77</v>
      </c>
      <c r="AY246" s="227" t="s">
        <v>144</v>
      </c>
    </row>
    <row r="247" spans="2:51" s="13" customFormat="1" ht="22.5">
      <c r="B247" s="217"/>
      <c r="C247" s="218"/>
      <c r="D247" s="208" t="s">
        <v>153</v>
      </c>
      <c r="E247" s="219" t="s">
        <v>1</v>
      </c>
      <c r="F247" s="220" t="s">
        <v>310</v>
      </c>
      <c r="G247" s="218"/>
      <c r="H247" s="221">
        <v>0.982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153</v>
      </c>
      <c r="AU247" s="227" t="s">
        <v>87</v>
      </c>
      <c r="AV247" s="13" t="s">
        <v>87</v>
      </c>
      <c r="AW247" s="13" t="s">
        <v>33</v>
      </c>
      <c r="AX247" s="13" t="s">
        <v>77</v>
      </c>
      <c r="AY247" s="227" t="s">
        <v>144</v>
      </c>
    </row>
    <row r="248" spans="2:51" s="13" customFormat="1" ht="12">
      <c r="B248" s="217"/>
      <c r="C248" s="218"/>
      <c r="D248" s="208" t="s">
        <v>153</v>
      </c>
      <c r="E248" s="219" t="s">
        <v>1</v>
      </c>
      <c r="F248" s="220" t="s">
        <v>311</v>
      </c>
      <c r="G248" s="218"/>
      <c r="H248" s="221">
        <v>1.191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153</v>
      </c>
      <c r="AU248" s="227" t="s">
        <v>87</v>
      </c>
      <c r="AV248" s="13" t="s">
        <v>87</v>
      </c>
      <c r="AW248" s="13" t="s">
        <v>33</v>
      </c>
      <c r="AX248" s="13" t="s">
        <v>77</v>
      </c>
      <c r="AY248" s="227" t="s">
        <v>144</v>
      </c>
    </row>
    <row r="249" spans="2:51" s="15" customFormat="1" ht="12">
      <c r="B249" s="249"/>
      <c r="C249" s="250"/>
      <c r="D249" s="208" t="s">
        <v>153</v>
      </c>
      <c r="E249" s="251" t="s">
        <v>1</v>
      </c>
      <c r="F249" s="252" t="s">
        <v>251</v>
      </c>
      <c r="G249" s="250"/>
      <c r="H249" s="253">
        <v>9.778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153</v>
      </c>
      <c r="AU249" s="259" t="s">
        <v>87</v>
      </c>
      <c r="AV249" s="15" t="s">
        <v>164</v>
      </c>
      <c r="AW249" s="15" t="s">
        <v>33</v>
      </c>
      <c r="AX249" s="15" t="s">
        <v>77</v>
      </c>
      <c r="AY249" s="259" t="s">
        <v>144</v>
      </c>
    </row>
    <row r="250" spans="2:51" s="12" customFormat="1" ht="12">
      <c r="B250" s="206"/>
      <c r="C250" s="207"/>
      <c r="D250" s="208" t="s">
        <v>153</v>
      </c>
      <c r="E250" s="209" t="s">
        <v>1</v>
      </c>
      <c r="F250" s="210" t="s">
        <v>312</v>
      </c>
      <c r="G250" s="207"/>
      <c r="H250" s="209" t="s">
        <v>1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153</v>
      </c>
      <c r="AU250" s="216" t="s">
        <v>87</v>
      </c>
      <c r="AV250" s="12" t="s">
        <v>82</v>
      </c>
      <c r="AW250" s="12" t="s">
        <v>33</v>
      </c>
      <c r="AX250" s="12" t="s">
        <v>77</v>
      </c>
      <c r="AY250" s="216" t="s">
        <v>144</v>
      </c>
    </row>
    <row r="251" spans="2:51" s="13" customFormat="1" ht="12">
      <c r="B251" s="217"/>
      <c r="C251" s="218"/>
      <c r="D251" s="208" t="s">
        <v>153</v>
      </c>
      <c r="E251" s="219" t="s">
        <v>1</v>
      </c>
      <c r="F251" s="220" t="s">
        <v>313</v>
      </c>
      <c r="G251" s="218"/>
      <c r="H251" s="221">
        <v>1.842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153</v>
      </c>
      <c r="AU251" s="227" t="s">
        <v>87</v>
      </c>
      <c r="AV251" s="13" t="s">
        <v>87</v>
      </c>
      <c r="AW251" s="13" t="s">
        <v>33</v>
      </c>
      <c r="AX251" s="13" t="s">
        <v>77</v>
      </c>
      <c r="AY251" s="227" t="s">
        <v>144</v>
      </c>
    </row>
    <row r="252" spans="2:51" s="13" customFormat="1" ht="12">
      <c r="B252" s="217"/>
      <c r="C252" s="218"/>
      <c r="D252" s="208" t="s">
        <v>153</v>
      </c>
      <c r="E252" s="219" t="s">
        <v>1</v>
      </c>
      <c r="F252" s="220" t="s">
        <v>314</v>
      </c>
      <c r="G252" s="218"/>
      <c r="H252" s="221">
        <v>0.192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153</v>
      </c>
      <c r="AU252" s="227" t="s">
        <v>87</v>
      </c>
      <c r="AV252" s="13" t="s">
        <v>87</v>
      </c>
      <c r="AW252" s="13" t="s">
        <v>33</v>
      </c>
      <c r="AX252" s="13" t="s">
        <v>77</v>
      </c>
      <c r="AY252" s="227" t="s">
        <v>144</v>
      </c>
    </row>
    <row r="253" spans="2:51" s="13" customFormat="1" ht="12">
      <c r="B253" s="217"/>
      <c r="C253" s="218"/>
      <c r="D253" s="208" t="s">
        <v>153</v>
      </c>
      <c r="E253" s="219" t="s">
        <v>1</v>
      </c>
      <c r="F253" s="220" t="s">
        <v>315</v>
      </c>
      <c r="G253" s="218"/>
      <c r="H253" s="221">
        <v>0.277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153</v>
      </c>
      <c r="AU253" s="227" t="s">
        <v>87</v>
      </c>
      <c r="AV253" s="13" t="s">
        <v>87</v>
      </c>
      <c r="AW253" s="13" t="s">
        <v>33</v>
      </c>
      <c r="AX253" s="13" t="s">
        <v>77</v>
      </c>
      <c r="AY253" s="227" t="s">
        <v>144</v>
      </c>
    </row>
    <row r="254" spans="2:51" s="15" customFormat="1" ht="12">
      <c r="B254" s="249"/>
      <c r="C254" s="250"/>
      <c r="D254" s="208" t="s">
        <v>153</v>
      </c>
      <c r="E254" s="251" t="s">
        <v>1</v>
      </c>
      <c r="F254" s="252" t="s">
        <v>251</v>
      </c>
      <c r="G254" s="250"/>
      <c r="H254" s="253">
        <v>2.311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153</v>
      </c>
      <c r="AU254" s="259" t="s">
        <v>87</v>
      </c>
      <c r="AV254" s="15" t="s">
        <v>164</v>
      </c>
      <c r="AW254" s="15" t="s">
        <v>33</v>
      </c>
      <c r="AX254" s="15" t="s">
        <v>77</v>
      </c>
      <c r="AY254" s="259" t="s">
        <v>144</v>
      </c>
    </row>
    <row r="255" spans="2:51" s="12" customFormat="1" ht="12">
      <c r="B255" s="206"/>
      <c r="C255" s="207"/>
      <c r="D255" s="208" t="s">
        <v>153</v>
      </c>
      <c r="E255" s="209" t="s">
        <v>1</v>
      </c>
      <c r="F255" s="210" t="s">
        <v>316</v>
      </c>
      <c r="G255" s="207"/>
      <c r="H255" s="209" t="s">
        <v>1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153</v>
      </c>
      <c r="AU255" s="216" t="s">
        <v>87</v>
      </c>
      <c r="AV255" s="12" t="s">
        <v>82</v>
      </c>
      <c r="AW255" s="12" t="s">
        <v>33</v>
      </c>
      <c r="AX255" s="12" t="s">
        <v>77</v>
      </c>
      <c r="AY255" s="216" t="s">
        <v>144</v>
      </c>
    </row>
    <row r="256" spans="2:51" s="13" customFormat="1" ht="12">
      <c r="B256" s="217"/>
      <c r="C256" s="218"/>
      <c r="D256" s="208" t="s">
        <v>153</v>
      </c>
      <c r="E256" s="219" t="s">
        <v>1</v>
      </c>
      <c r="F256" s="220" t="s">
        <v>317</v>
      </c>
      <c r="G256" s="218"/>
      <c r="H256" s="221">
        <v>0.14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153</v>
      </c>
      <c r="AU256" s="227" t="s">
        <v>87</v>
      </c>
      <c r="AV256" s="13" t="s">
        <v>87</v>
      </c>
      <c r="AW256" s="13" t="s">
        <v>33</v>
      </c>
      <c r="AX256" s="13" t="s">
        <v>77</v>
      </c>
      <c r="AY256" s="227" t="s">
        <v>144</v>
      </c>
    </row>
    <row r="257" spans="2:51" s="15" customFormat="1" ht="12">
      <c r="B257" s="249"/>
      <c r="C257" s="250"/>
      <c r="D257" s="208" t="s">
        <v>153</v>
      </c>
      <c r="E257" s="251" t="s">
        <v>1</v>
      </c>
      <c r="F257" s="252" t="s">
        <v>251</v>
      </c>
      <c r="G257" s="250"/>
      <c r="H257" s="253">
        <v>0.14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AT257" s="259" t="s">
        <v>153</v>
      </c>
      <c r="AU257" s="259" t="s">
        <v>87</v>
      </c>
      <c r="AV257" s="15" t="s">
        <v>164</v>
      </c>
      <c r="AW257" s="15" t="s">
        <v>33</v>
      </c>
      <c r="AX257" s="15" t="s">
        <v>77</v>
      </c>
      <c r="AY257" s="259" t="s">
        <v>144</v>
      </c>
    </row>
    <row r="258" spans="2:51" s="14" customFormat="1" ht="12">
      <c r="B258" s="228"/>
      <c r="C258" s="229"/>
      <c r="D258" s="208" t="s">
        <v>153</v>
      </c>
      <c r="E258" s="230" t="s">
        <v>1</v>
      </c>
      <c r="F258" s="231" t="s">
        <v>163</v>
      </c>
      <c r="G258" s="229"/>
      <c r="H258" s="232">
        <v>12.229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153</v>
      </c>
      <c r="AU258" s="238" t="s">
        <v>87</v>
      </c>
      <c r="AV258" s="14" t="s">
        <v>151</v>
      </c>
      <c r="AW258" s="14" t="s">
        <v>33</v>
      </c>
      <c r="AX258" s="14" t="s">
        <v>82</v>
      </c>
      <c r="AY258" s="238" t="s">
        <v>144</v>
      </c>
    </row>
    <row r="259" spans="2:65" s="1" customFormat="1" ht="24" customHeight="1">
      <c r="B259" s="35"/>
      <c r="C259" s="193" t="s">
        <v>318</v>
      </c>
      <c r="D259" s="193" t="s">
        <v>146</v>
      </c>
      <c r="E259" s="194" t="s">
        <v>319</v>
      </c>
      <c r="F259" s="195" t="s">
        <v>320</v>
      </c>
      <c r="G259" s="196" t="s">
        <v>149</v>
      </c>
      <c r="H259" s="197">
        <v>0.067</v>
      </c>
      <c r="I259" s="198"/>
      <c r="J259" s="199">
        <f>ROUND(I259*H259,2)</f>
        <v>0</v>
      </c>
      <c r="K259" s="195" t="s">
        <v>150</v>
      </c>
      <c r="L259" s="39"/>
      <c r="M259" s="200" t="s">
        <v>1</v>
      </c>
      <c r="N259" s="201" t="s">
        <v>42</v>
      </c>
      <c r="O259" s="67"/>
      <c r="P259" s="202">
        <f>O259*H259</f>
        <v>0</v>
      </c>
      <c r="Q259" s="202">
        <v>2.25634</v>
      </c>
      <c r="R259" s="202">
        <f>Q259*H259</f>
        <v>0.15117478</v>
      </c>
      <c r="S259" s="202">
        <v>0</v>
      </c>
      <c r="T259" s="203">
        <f>S259*H259</f>
        <v>0</v>
      </c>
      <c r="AR259" s="204" t="s">
        <v>151</v>
      </c>
      <c r="AT259" s="204" t="s">
        <v>146</v>
      </c>
      <c r="AU259" s="204" t="s">
        <v>87</v>
      </c>
      <c r="AY259" s="17" t="s">
        <v>144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7" t="s">
        <v>82</v>
      </c>
      <c r="BK259" s="205">
        <f>ROUND(I259*H259,2)</f>
        <v>0</v>
      </c>
      <c r="BL259" s="17" t="s">
        <v>151</v>
      </c>
      <c r="BM259" s="204" t="s">
        <v>321</v>
      </c>
    </row>
    <row r="260" spans="2:51" s="12" customFormat="1" ht="12">
      <c r="B260" s="206"/>
      <c r="C260" s="207"/>
      <c r="D260" s="208" t="s">
        <v>153</v>
      </c>
      <c r="E260" s="209" t="s">
        <v>1</v>
      </c>
      <c r="F260" s="210" t="s">
        <v>322</v>
      </c>
      <c r="G260" s="207"/>
      <c r="H260" s="209" t="s">
        <v>1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153</v>
      </c>
      <c r="AU260" s="216" t="s">
        <v>87</v>
      </c>
      <c r="AV260" s="12" t="s">
        <v>82</v>
      </c>
      <c r="AW260" s="12" t="s">
        <v>33</v>
      </c>
      <c r="AX260" s="12" t="s">
        <v>77</v>
      </c>
      <c r="AY260" s="216" t="s">
        <v>144</v>
      </c>
    </row>
    <row r="261" spans="2:51" s="13" customFormat="1" ht="12">
      <c r="B261" s="217"/>
      <c r="C261" s="218"/>
      <c r="D261" s="208" t="s">
        <v>153</v>
      </c>
      <c r="E261" s="219" t="s">
        <v>1</v>
      </c>
      <c r="F261" s="220" t="s">
        <v>323</v>
      </c>
      <c r="G261" s="218"/>
      <c r="H261" s="221">
        <v>0.067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153</v>
      </c>
      <c r="AU261" s="227" t="s">
        <v>87</v>
      </c>
      <c r="AV261" s="13" t="s">
        <v>87</v>
      </c>
      <c r="AW261" s="13" t="s">
        <v>33</v>
      </c>
      <c r="AX261" s="13" t="s">
        <v>82</v>
      </c>
      <c r="AY261" s="227" t="s">
        <v>144</v>
      </c>
    </row>
    <row r="262" spans="2:65" s="1" customFormat="1" ht="36" customHeight="1">
      <c r="B262" s="35"/>
      <c r="C262" s="193" t="s">
        <v>324</v>
      </c>
      <c r="D262" s="193" t="s">
        <v>146</v>
      </c>
      <c r="E262" s="194" t="s">
        <v>325</v>
      </c>
      <c r="F262" s="195" t="s">
        <v>326</v>
      </c>
      <c r="G262" s="196" t="s">
        <v>149</v>
      </c>
      <c r="H262" s="197">
        <v>0.154</v>
      </c>
      <c r="I262" s="198"/>
      <c r="J262" s="199">
        <f>ROUND(I262*H262,2)</f>
        <v>0</v>
      </c>
      <c r="K262" s="195" t="s">
        <v>1</v>
      </c>
      <c r="L262" s="39"/>
      <c r="M262" s="200" t="s">
        <v>1</v>
      </c>
      <c r="N262" s="201" t="s">
        <v>42</v>
      </c>
      <c r="O262" s="67"/>
      <c r="P262" s="202">
        <f>O262*H262</f>
        <v>0</v>
      </c>
      <c r="Q262" s="202">
        <v>2.3578</v>
      </c>
      <c r="R262" s="202">
        <f>Q262*H262</f>
        <v>0.3631012</v>
      </c>
      <c r="S262" s="202">
        <v>0</v>
      </c>
      <c r="T262" s="203">
        <f>S262*H262</f>
        <v>0</v>
      </c>
      <c r="AR262" s="204" t="s">
        <v>151</v>
      </c>
      <c r="AT262" s="204" t="s">
        <v>146</v>
      </c>
      <c r="AU262" s="204" t="s">
        <v>87</v>
      </c>
      <c r="AY262" s="17" t="s">
        <v>144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82</v>
      </c>
      <c r="BK262" s="205">
        <f>ROUND(I262*H262,2)</f>
        <v>0</v>
      </c>
      <c r="BL262" s="17" t="s">
        <v>151</v>
      </c>
      <c r="BM262" s="204" t="s">
        <v>327</v>
      </c>
    </row>
    <row r="263" spans="2:51" s="12" customFormat="1" ht="12">
      <c r="B263" s="206"/>
      <c r="C263" s="207"/>
      <c r="D263" s="208" t="s">
        <v>153</v>
      </c>
      <c r="E263" s="209" t="s">
        <v>1</v>
      </c>
      <c r="F263" s="210" t="s">
        <v>322</v>
      </c>
      <c r="G263" s="207"/>
      <c r="H263" s="209" t="s">
        <v>1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153</v>
      </c>
      <c r="AU263" s="216" t="s">
        <v>87</v>
      </c>
      <c r="AV263" s="12" t="s">
        <v>82</v>
      </c>
      <c r="AW263" s="12" t="s">
        <v>33</v>
      </c>
      <c r="AX263" s="12" t="s">
        <v>77</v>
      </c>
      <c r="AY263" s="216" t="s">
        <v>144</v>
      </c>
    </row>
    <row r="264" spans="2:51" s="13" customFormat="1" ht="12">
      <c r="B264" s="217"/>
      <c r="C264" s="218"/>
      <c r="D264" s="208" t="s">
        <v>153</v>
      </c>
      <c r="E264" s="219" t="s">
        <v>1</v>
      </c>
      <c r="F264" s="220" t="s">
        <v>328</v>
      </c>
      <c r="G264" s="218"/>
      <c r="H264" s="221">
        <v>0.154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153</v>
      </c>
      <c r="AU264" s="227" t="s">
        <v>87</v>
      </c>
      <c r="AV264" s="13" t="s">
        <v>87</v>
      </c>
      <c r="AW264" s="13" t="s">
        <v>33</v>
      </c>
      <c r="AX264" s="13" t="s">
        <v>82</v>
      </c>
      <c r="AY264" s="227" t="s">
        <v>144</v>
      </c>
    </row>
    <row r="265" spans="2:65" s="1" customFormat="1" ht="24" customHeight="1">
      <c r="B265" s="35"/>
      <c r="C265" s="193" t="s">
        <v>329</v>
      </c>
      <c r="D265" s="193" t="s">
        <v>146</v>
      </c>
      <c r="E265" s="194" t="s">
        <v>330</v>
      </c>
      <c r="F265" s="195" t="s">
        <v>331</v>
      </c>
      <c r="G265" s="196" t="s">
        <v>149</v>
      </c>
      <c r="H265" s="197">
        <v>36.326</v>
      </c>
      <c r="I265" s="198"/>
      <c r="J265" s="199">
        <f>ROUND(I265*H265,2)</f>
        <v>0</v>
      </c>
      <c r="K265" s="195" t="s">
        <v>150</v>
      </c>
      <c r="L265" s="39"/>
      <c r="M265" s="200" t="s">
        <v>1</v>
      </c>
      <c r="N265" s="201" t="s">
        <v>42</v>
      </c>
      <c r="O265" s="67"/>
      <c r="P265" s="202">
        <f>O265*H265</f>
        <v>0</v>
      </c>
      <c r="Q265" s="202">
        <v>2.45329</v>
      </c>
      <c r="R265" s="202">
        <f>Q265*H265</f>
        <v>89.11821254</v>
      </c>
      <c r="S265" s="202">
        <v>0</v>
      </c>
      <c r="T265" s="203">
        <f>S265*H265</f>
        <v>0</v>
      </c>
      <c r="AR265" s="204" t="s">
        <v>151</v>
      </c>
      <c r="AT265" s="204" t="s">
        <v>146</v>
      </c>
      <c r="AU265" s="204" t="s">
        <v>87</v>
      </c>
      <c r="AY265" s="17" t="s">
        <v>144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17" t="s">
        <v>82</v>
      </c>
      <c r="BK265" s="205">
        <f>ROUND(I265*H265,2)</f>
        <v>0</v>
      </c>
      <c r="BL265" s="17" t="s">
        <v>151</v>
      </c>
      <c r="BM265" s="204" t="s">
        <v>332</v>
      </c>
    </row>
    <row r="266" spans="2:51" s="13" customFormat="1" ht="12">
      <c r="B266" s="217"/>
      <c r="C266" s="218"/>
      <c r="D266" s="208" t="s">
        <v>153</v>
      </c>
      <c r="E266" s="219" t="s">
        <v>1</v>
      </c>
      <c r="F266" s="220" t="s">
        <v>333</v>
      </c>
      <c r="G266" s="218"/>
      <c r="H266" s="221">
        <v>28.355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153</v>
      </c>
      <c r="AU266" s="227" t="s">
        <v>87</v>
      </c>
      <c r="AV266" s="13" t="s">
        <v>87</v>
      </c>
      <c r="AW266" s="13" t="s">
        <v>33</v>
      </c>
      <c r="AX266" s="13" t="s">
        <v>77</v>
      </c>
      <c r="AY266" s="227" t="s">
        <v>144</v>
      </c>
    </row>
    <row r="267" spans="2:51" s="15" customFormat="1" ht="12">
      <c r="B267" s="249"/>
      <c r="C267" s="250"/>
      <c r="D267" s="208" t="s">
        <v>153</v>
      </c>
      <c r="E267" s="251" t="s">
        <v>1</v>
      </c>
      <c r="F267" s="252" t="s">
        <v>251</v>
      </c>
      <c r="G267" s="250"/>
      <c r="H267" s="253">
        <v>28.355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AT267" s="259" t="s">
        <v>153</v>
      </c>
      <c r="AU267" s="259" t="s">
        <v>87</v>
      </c>
      <c r="AV267" s="15" t="s">
        <v>164</v>
      </c>
      <c r="AW267" s="15" t="s">
        <v>33</v>
      </c>
      <c r="AX267" s="15" t="s">
        <v>77</v>
      </c>
      <c r="AY267" s="259" t="s">
        <v>144</v>
      </c>
    </row>
    <row r="268" spans="2:51" s="13" customFormat="1" ht="22.5">
      <c r="B268" s="217"/>
      <c r="C268" s="218"/>
      <c r="D268" s="208" t="s">
        <v>153</v>
      </c>
      <c r="E268" s="219" t="s">
        <v>1</v>
      </c>
      <c r="F268" s="220" t="s">
        <v>334</v>
      </c>
      <c r="G268" s="218"/>
      <c r="H268" s="221">
        <v>7.971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153</v>
      </c>
      <c r="AU268" s="227" t="s">
        <v>87</v>
      </c>
      <c r="AV268" s="13" t="s">
        <v>87</v>
      </c>
      <c r="AW268" s="13" t="s">
        <v>33</v>
      </c>
      <c r="AX268" s="13" t="s">
        <v>77</v>
      </c>
      <c r="AY268" s="227" t="s">
        <v>144</v>
      </c>
    </row>
    <row r="269" spans="2:51" s="15" customFormat="1" ht="12">
      <c r="B269" s="249"/>
      <c r="C269" s="250"/>
      <c r="D269" s="208" t="s">
        <v>153</v>
      </c>
      <c r="E269" s="251" t="s">
        <v>1</v>
      </c>
      <c r="F269" s="252" t="s">
        <v>251</v>
      </c>
      <c r="G269" s="250"/>
      <c r="H269" s="253">
        <v>7.971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153</v>
      </c>
      <c r="AU269" s="259" t="s">
        <v>87</v>
      </c>
      <c r="AV269" s="15" t="s">
        <v>164</v>
      </c>
      <c r="AW269" s="15" t="s">
        <v>33</v>
      </c>
      <c r="AX269" s="15" t="s">
        <v>77</v>
      </c>
      <c r="AY269" s="259" t="s">
        <v>144</v>
      </c>
    </row>
    <row r="270" spans="2:51" s="14" customFormat="1" ht="12">
      <c r="B270" s="228"/>
      <c r="C270" s="229"/>
      <c r="D270" s="208" t="s">
        <v>153</v>
      </c>
      <c r="E270" s="230" t="s">
        <v>1</v>
      </c>
      <c r="F270" s="231" t="s">
        <v>163</v>
      </c>
      <c r="G270" s="229"/>
      <c r="H270" s="232">
        <v>36.326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153</v>
      </c>
      <c r="AU270" s="238" t="s">
        <v>87</v>
      </c>
      <c r="AV270" s="14" t="s">
        <v>151</v>
      </c>
      <c r="AW270" s="14" t="s">
        <v>33</v>
      </c>
      <c r="AX270" s="14" t="s">
        <v>82</v>
      </c>
      <c r="AY270" s="238" t="s">
        <v>144</v>
      </c>
    </row>
    <row r="271" spans="2:65" s="1" customFormat="1" ht="24" customHeight="1">
      <c r="B271" s="35"/>
      <c r="C271" s="193" t="s">
        <v>335</v>
      </c>
      <c r="D271" s="193" t="s">
        <v>146</v>
      </c>
      <c r="E271" s="194" t="s">
        <v>336</v>
      </c>
      <c r="F271" s="195" t="s">
        <v>337</v>
      </c>
      <c r="G271" s="196" t="s">
        <v>149</v>
      </c>
      <c r="H271" s="197">
        <v>0.14</v>
      </c>
      <c r="I271" s="198"/>
      <c r="J271" s="199">
        <f>ROUND(I271*H271,2)</f>
        <v>0</v>
      </c>
      <c r="K271" s="195" t="s">
        <v>150</v>
      </c>
      <c r="L271" s="39"/>
      <c r="M271" s="200" t="s">
        <v>1</v>
      </c>
      <c r="N271" s="201" t="s">
        <v>42</v>
      </c>
      <c r="O271" s="67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04" t="s">
        <v>151</v>
      </c>
      <c r="AT271" s="204" t="s">
        <v>146</v>
      </c>
      <c r="AU271" s="204" t="s">
        <v>87</v>
      </c>
      <c r="AY271" s="17" t="s">
        <v>144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17" t="s">
        <v>82</v>
      </c>
      <c r="BK271" s="205">
        <f>ROUND(I271*H271,2)</f>
        <v>0</v>
      </c>
      <c r="BL271" s="17" t="s">
        <v>151</v>
      </c>
      <c r="BM271" s="204" t="s">
        <v>338</v>
      </c>
    </row>
    <row r="272" spans="2:51" s="12" customFormat="1" ht="12">
      <c r="B272" s="206"/>
      <c r="C272" s="207"/>
      <c r="D272" s="208" t="s">
        <v>153</v>
      </c>
      <c r="E272" s="209" t="s">
        <v>1</v>
      </c>
      <c r="F272" s="210" t="s">
        <v>316</v>
      </c>
      <c r="G272" s="207"/>
      <c r="H272" s="209" t="s">
        <v>1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153</v>
      </c>
      <c r="AU272" s="216" t="s">
        <v>87</v>
      </c>
      <c r="AV272" s="12" t="s">
        <v>82</v>
      </c>
      <c r="AW272" s="12" t="s">
        <v>33</v>
      </c>
      <c r="AX272" s="12" t="s">
        <v>77</v>
      </c>
      <c r="AY272" s="216" t="s">
        <v>144</v>
      </c>
    </row>
    <row r="273" spans="2:51" s="13" customFormat="1" ht="12">
      <c r="B273" s="217"/>
      <c r="C273" s="218"/>
      <c r="D273" s="208" t="s">
        <v>153</v>
      </c>
      <c r="E273" s="219" t="s">
        <v>1</v>
      </c>
      <c r="F273" s="220" t="s">
        <v>317</v>
      </c>
      <c r="G273" s="218"/>
      <c r="H273" s="221">
        <v>0.14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153</v>
      </c>
      <c r="AU273" s="227" t="s">
        <v>87</v>
      </c>
      <c r="AV273" s="13" t="s">
        <v>87</v>
      </c>
      <c r="AW273" s="13" t="s">
        <v>33</v>
      </c>
      <c r="AX273" s="13" t="s">
        <v>82</v>
      </c>
      <c r="AY273" s="227" t="s">
        <v>144</v>
      </c>
    </row>
    <row r="274" spans="2:65" s="1" customFormat="1" ht="16.5" customHeight="1">
      <c r="B274" s="35"/>
      <c r="C274" s="193" t="s">
        <v>339</v>
      </c>
      <c r="D274" s="193" t="s">
        <v>146</v>
      </c>
      <c r="E274" s="194" t="s">
        <v>340</v>
      </c>
      <c r="F274" s="195" t="s">
        <v>341</v>
      </c>
      <c r="G274" s="196" t="s">
        <v>149</v>
      </c>
      <c r="H274" s="197">
        <v>7.971</v>
      </c>
      <c r="I274" s="198"/>
      <c r="J274" s="199">
        <f>ROUND(I274*H274,2)</f>
        <v>0</v>
      </c>
      <c r="K274" s="195" t="s">
        <v>1</v>
      </c>
      <c r="L274" s="39"/>
      <c r="M274" s="200" t="s">
        <v>1</v>
      </c>
      <c r="N274" s="201" t="s">
        <v>42</v>
      </c>
      <c r="O274" s="67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AR274" s="204" t="s">
        <v>151</v>
      </c>
      <c r="AT274" s="204" t="s">
        <v>146</v>
      </c>
      <c r="AU274" s="204" t="s">
        <v>87</v>
      </c>
      <c r="AY274" s="17" t="s">
        <v>144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7" t="s">
        <v>82</v>
      </c>
      <c r="BK274" s="205">
        <f>ROUND(I274*H274,2)</f>
        <v>0</v>
      </c>
      <c r="BL274" s="17" t="s">
        <v>151</v>
      </c>
      <c r="BM274" s="204" t="s">
        <v>342</v>
      </c>
    </row>
    <row r="275" spans="2:51" s="13" customFormat="1" ht="22.5">
      <c r="B275" s="217"/>
      <c r="C275" s="218"/>
      <c r="D275" s="208" t="s">
        <v>153</v>
      </c>
      <c r="E275" s="219" t="s">
        <v>1</v>
      </c>
      <c r="F275" s="220" t="s">
        <v>334</v>
      </c>
      <c r="G275" s="218"/>
      <c r="H275" s="221">
        <v>7.971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153</v>
      </c>
      <c r="AU275" s="227" t="s">
        <v>87</v>
      </c>
      <c r="AV275" s="13" t="s">
        <v>87</v>
      </c>
      <c r="AW275" s="13" t="s">
        <v>33</v>
      </c>
      <c r="AX275" s="13" t="s">
        <v>82</v>
      </c>
      <c r="AY275" s="227" t="s">
        <v>144</v>
      </c>
    </row>
    <row r="276" spans="2:65" s="1" customFormat="1" ht="16.5" customHeight="1">
      <c r="B276" s="35"/>
      <c r="C276" s="193" t="s">
        <v>343</v>
      </c>
      <c r="D276" s="193" t="s">
        <v>146</v>
      </c>
      <c r="E276" s="194" t="s">
        <v>344</v>
      </c>
      <c r="F276" s="195" t="s">
        <v>345</v>
      </c>
      <c r="G276" s="196" t="s">
        <v>149</v>
      </c>
      <c r="H276" s="197">
        <v>2.782</v>
      </c>
      <c r="I276" s="198"/>
      <c r="J276" s="199">
        <f>ROUND(I276*H276,2)</f>
        <v>0</v>
      </c>
      <c r="K276" s="195" t="s">
        <v>150</v>
      </c>
      <c r="L276" s="39"/>
      <c r="M276" s="200" t="s">
        <v>1</v>
      </c>
      <c r="N276" s="201" t="s">
        <v>42</v>
      </c>
      <c r="O276" s="67"/>
      <c r="P276" s="202">
        <f>O276*H276</f>
        <v>0</v>
      </c>
      <c r="Q276" s="202">
        <v>0</v>
      </c>
      <c r="R276" s="202">
        <f>Q276*H276</f>
        <v>0</v>
      </c>
      <c r="S276" s="202">
        <v>0</v>
      </c>
      <c r="T276" s="203">
        <f>S276*H276</f>
        <v>0</v>
      </c>
      <c r="AR276" s="204" t="s">
        <v>151</v>
      </c>
      <c r="AT276" s="204" t="s">
        <v>146</v>
      </c>
      <c r="AU276" s="204" t="s">
        <v>87</v>
      </c>
      <c r="AY276" s="17" t="s">
        <v>144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7" t="s">
        <v>82</v>
      </c>
      <c r="BK276" s="205">
        <f>ROUND(I276*H276,2)</f>
        <v>0</v>
      </c>
      <c r="BL276" s="17" t="s">
        <v>151</v>
      </c>
      <c r="BM276" s="204" t="s">
        <v>346</v>
      </c>
    </row>
    <row r="277" spans="2:51" s="12" customFormat="1" ht="12">
      <c r="B277" s="206"/>
      <c r="C277" s="207"/>
      <c r="D277" s="208" t="s">
        <v>153</v>
      </c>
      <c r="E277" s="209" t="s">
        <v>1</v>
      </c>
      <c r="F277" s="210" t="s">
        <v>307</v>
      </c>
      <c r="G277" s="207"/>
      <c r="H277" s="209" t="s">
        <v>1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153</v>
      </c>
      <c r="AU277" s="216" t="s">
        <v>87</v>
      </c>
      <c r="AV277" s="12" t="s">
        <v>82</v>
      </c>
      <c r="AW277" s="12" t="s">
        <v>33</v>
      </c>
      <c r="AX277" s="12" t="s">
        <v>77</v>
      </c>
      <c r="AY277" s="216" t="s">
        <v>144</v>
      </c>
    </row>
    <row r="278" spans="2:51" s="12" customFormat="1" ht="12">
      <c r="B278" s="206"/>
      <c r="C278" s="207"/>
      <c r="D278" s="208" t="s">
        <v>153</v>
      </c>
      <c r="E278" s="209" t="s">
        <v>1</v>
      </c>
      <c r="F278" s="210" t="s">
        <v>308</v>
      </c>
      <c r="G278" s="207"/>
      <c r="H278" s="209" t="s">
        <v>1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153</v>
      </c>
      <c r="AU278" s="216" t="s">
        <v>87</v>
      </c>
      <c r="AV278" s="12" t="s">
        <v>82</v>
      </c>
      <c r="AW278" s="12" t="s">
        <v>33</v>
      </c>
      <c r="AX278" s="12" t="s">
        <v>77</v>
      </c>
      <c r="AY278" s="216" t="s">
        <v>144</v>
      </c>
    </row>
    <row r="279" spans="2:51" s="13" customFormat="1" ht="22.5">
      <c r="B279" s="217"/>
      <c r="C279" s="218"/>
      <c r="D279" s="208" t="s">
        <v>153</v>
      </c>
      <c r="E279" s="219" t="s">
        <v>1</v>
      </c>
      <c r="F279" s="220" t="s">
        <v>310</v>
      </c>
      <c r="G279" s="218"/>
      <c r="H279" s="221">
        <v>0.982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153</v>
      </c>
      <c r="AU279" s="227" t="s">
        <v>87</v>
      </c>
      <c r="AV279" s="13" t="s">
        <v>87</v>
      </c>
      <c r="AW279" s="13" t="s">
        <v>33</v>
      </c>
      <c r="AX279" s="13" t="s">
        <v>77</v>
      </c>
      <c r="AY279" s="227" t="s">
        <v>144</v>
      </c>
    </row>
    <row r="280" spans="2:51" s="13" customFormat="1" ht="12">
      <c r="B280" s="217"/>
      <c r="C280" s="218"/>
      <c r="D280" s="208" t="s">
        <v>153</v>
      </c>
      <c r="E280" s="219" t="s">
        <v>1</v>
      </c>
      <c r="F280" s="220" t="s">
        <v>311</v>
      </c>
      <c r="G280" s="218"/>
      <c r="H280" s="221">
        <v>1.191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153</v>
      </c>
      <c r="AU280" s="227" t="s">
        <v>87</v>
      </c>
      <c r="AV280" s="13" t="s">
        <v>87</v>
      </c>
      <c r="AW280" s="13" t="s">
        <v>33</v>
      </c>
      <c r="AX280" s="13" t="s">
        <v>77</v>
      </c>
      <c r="AY280" s="227" t="s">
        <v>144</v>
      </c>
    </row>
    <row r="281" spans="2:51" s="15" customFormat="1" ht="12">
      <c r="B281" s="249"/>
      <c r="C281" s="250"/>
      <c r="D281" s="208" t="s">
        <v>153</v>
      </c>
      <c r="E281" s="251" t="s">
        <v>1</v>
      </c>
      <c r="F281" s="252" t="s">
        <v>251</v>
      </c>
      <c r="G281" s="250"/>
      <c r="H281" s="253">
        <v>2.173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AT281" s="259" t="s">
        <v>153</v>
      </c>
      <c r="AU281" s="259" t="s">
        <v>87</v>
      </c>
      <c r="AV281" s="15" t="s">
        <v>164</v>
      </c>
      <c r="AW281" s="15" t="s">
        <v>33</v>
      </c>
      <c r="AX281" s="15" t="s">
        <v>77</v>
      </c>
      <c r="AY281" s="259" t="s">
        <v>144</v>
      </c>
    </row>
    <row r="282" spans="2:51" s="12" customFormat="1" ht="12">
      <c r="B282" s="206"/>
      <c r="C282" s="207"/>
      <c r="D282" s="208" t="s">
        <v>153</v>
      </c>
      <c r="E282" s="209" t="s">
        <v>1</v>
      </c>
      <c r="F282" s="210" t="s">
        <v>312</v>
      </c>
      <c r="G282" s="207"/>
      <c r="H282" s="209" t="s">
        <v>1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153</v>
      </c>
      <c r="AU282" s="216" t="s">
        <v>87</v>
      </c>
      <c r="AV282" s="12" t="s">
        <v>82</v>
      </c>
      <c r="AW282" s="12" t="s">
        <v>33</v>
      </c>
      <c r="AX282" s="12" t="s">
        <v>77</v>
      </c>
      <c r="AY282" s="216" t="s">
        <v>144</v>
      </c>
    </row>
    <row r="283" spans="2:51" s="13" customFormat="1" ht="12">
      <c r="B283" s="217"/>
      <c r="C283" s="218"/>
      <c r="D283" s="208" t="s">
        <v>153</v>
      </c>
      <c r="E283" s="219" t="s">
        <v>1</v>
      </c>
      <c r="F283" s="220" t="s">
        <v>314</v>
      </c>
      <c r="G283" s="218"/>
      <c r="H283" s="221">
        <v>0.192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153</v>
      </c>
      <c r="AU283" s="227" t="s">
        <v>87</v>
      </c>
      <c r="AV283" s="13" t="s">
        <v>87</v>
      </c>
      <c r="AW283" s="13" t="s">
        <v>33</v>
      </c>
      <c r="AX283" s="13" t="s">
        <v>77</v>
      </c>
      <c r="AY283" s="227" t="s">
        <v>144</v>
      </c>
    </row>
    <row r="284" spans="2:51" s="13" customFormat="1" ht="12">
      <c r="B284" s="217"/>
      <c r="C284" s="218"/>
      <c r="D284" s="208" t="s">
        <v>153</v>
      </c>
      <c r="E284" s="219" t="s">
        <v>1</v>
      </c>
      <c r="F284" s="220" t="s">
        <v>315</v>
      </c>
      <c r="G284" s="218"/>
      <c r="H284" s="221">
        <v>0.277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153</v>
      </c>
      <c r="AU284" s="227" t="s">
        <v>87</v>
      </c>
      <c r="AV284" s="13" t="s">
        <v>87</v>
      </c>
      <c r="AW284" s="13" t="s">
        <v>33</v>
      </c>
      <c r="AX284" s="13" t="s">
        <v>77</v>
      </c>
      <c r="AY284" s="227" t="s">
        <v>144</v>
      </c>
    </row>
    <row r="285" spans="2:51" s="15" customFormat="1" ht="12">
      <c r="B285" s="249"/>
      <c r="C285" s="250"/>
      <c r="D285" s="208" t="s">
        <v>153</v>
      </c>
      <c r="E285" s="251" t="s">
        <v>1</v>
      </c>
      <c r="F285" s="252" t="s">
        <v>251</v>
      </c>
      <c r="G285" s="250"/>
      <c r="H285" s="253">
        <v>0.46900000000000003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AT285" s="259" t="s">
        <v>153</v>
      </c>
      <c r="AU285" s="259" t="s">
        <v>87</v>
      </c>
      <c r="AV285" s="15" t="s">
        <v>164</v>
      </c>
      <c r="AW285" s="15" t="s">
        <v>33</v>
      </c>
      <c r="AX285" s="15" t="s">
        <v>77</v>
      </c>
      <c r="AY285" s="259" t="s">
        <v>144</v>
      </c>
    </row>
    <row r="286" spans="2:51" s="12" customFormat="1" ht="12">
      <c r="B286" s="206"/>
      <c r="C286" s="207"/>
      <c r="D286" s="208" t="s">
        <v>153</v>
      </c>
      <c r="E286" s="209" t="s">
        <v>1</v>
      </c>
      <c r="F286" s="210" t="s">
        <v>316</v>
      </c>
      <c r="G286" s="207"/>
      <c r="H286" s="209" t="s">
        <v>1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153</v>
      </c>
      <c r="AU286" s="216" t="s">
        <v>87</v>
      </c>
      <c r="AV286" s="12" t="s">
        <v>82</v>
      </c>
      <c r="AW286" s="12" t="s">
        <v>33</v>
      </c>
      <c r="AX286" s="12" t="s">
        <v>77</v>
      </c>
      <c r="AY286" s="216" t="s">
        <v>144</v>
      </c>
    </row>
    <row r="287" spans="2:51" s="13" customFormat="1" ht="12">
      <c r="B287" s="217"/>
      <c r="C287" s="218"/>
      <c r="D287" s="208" t="s">
        <v>153</v>
      </c>
      <c r="E287" s="219" t="s">
        <v>1</v>
      </c>
      <c r="F287" s="220" t="s">
        <v>317</v>
      </c>
      <c r="G287" s="218"/>
      <c r="H287" s="221">
        <v>0.14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153</v>
      </c>
      <c r="AU287" s="227" t="s">
        <v>87</v>
      </c>
      <c r="AV287" s="13" t="s">
        <v>87</v>
      </c>
      <c r="AW287" s="13" t="s">
        <v>33</v>
      </c>
      <c r="AX287" s="13" t="s">
        <v>77</v>
      </c>
      <c r="AY287" s="227" t="s">
        <v>144</v>
      </c>
    </row>
    <row r="288" spans="2:51" s="14" customFormat="1" ht="12">
      <c r="B288" s="228"/>
      <c r="C288" s="229"/>
      <c r="D288" s="208" t="s">
        <v>153</v>
      </c>
      <c r="E288" s="230" t="s">
        <v>1</v>
      </c>
      <c r="F288" s="231" t="s">
        <v>163</v>
      </c>
      <c r="G288" s="229"/>
      <c r="H288" s="232">
        <v>2.7820000000000005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153</v>
      </c>
      <c r="AU288" s="238" t="s">
        <v>87</v>
      </c>
      <c r="AV288" s="14" t="s">
        <v>151</v>
      </c>
      <c r="AW288" s="14" t="s">
        <v>33</v>
      </c>
      <c r="AX288" s="14" t="s">
        <v>82</v>
      </c>
      <c r="AY288" s="238" t="s">
        <v>144</v>
      </c>
    </row>
    <row r="289" spans="2:65" s="1" customFormat="1" ht="16.5" customHeight="1">
      <c r="B289" s="35"/>
      <c r="C289" s="193" t="s">
        <v>347</v>
      </c>
      <c r="D289" s="193" t="s">
        <v>146</v>
      </c>
      <c r="E289" s="194" t="s">
        <v>348</v>
      </c>
      <c r="F289" s="195" t="s">
        <v>349</v>
      </c>
      <c r="G289" s="196" t="s">
        <v>149</v>
      </c>
      <c r="H289" s="197">
        <v>0.14</v>
      </c>
      <c r="I289" s="198"/>
      <c r="J289" s="199">
        <f>ROUND(I289*H289,2)</f>
        <v>0</v>
      </c>
      <c r="K289" s="195" t="s">
        <v>150</v>
      </c>
      <c r="L289" s="39"/>
      <c r="M289" s="200" t="s">
        <v>1</v>
      </c>
      <c r="N289" s="201" t="s">
        <v>42</v>
      </c>
      <c r="O289" s="67"/>
      <c r="P289" s="202">
        <f>O289*H289</f>
        <v>0</v>
      </c>
      <c r="Q289" s="202">
        <v>0</v>
      </c>
      <c r="R289" s="202">
        <f>Q289*H289</f>
        <v>0</v>
      </c>
      <c r="S289" s="202">
        <v>0</v>
      </c>
      <c r="T289" s="203">
        <f>S289*H289</f>
        <v>0</v>
      </c>
      <c r="AR289" s="204" t="s">
        <v>151</v>
      </c>
      <c r="AT289" s="204" t="s">
        <v>146</v>
      </c>
      <c r="AU289" s="204" t="s">
        <v>87</v>
      </c>
      <c r="AY289" s="17" t="s">
        <v>144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17" t="s">
        <v>82</v>
      </c>
      <c r="BK289" s="205">
        <f>ROUND(I289*H289,2)</f>
        <v>0</v>
      </c>
      <c r="BL289" s="17" t="s">
        <v>151</v>
      </c>
      <c r="BM289" s="204" t="s">
        <v>350</v>
      </c>
    </row>
    <row r="290" spans="2:51" s="12" customFormat="1" ht="12">
      <c r="B290" s="206"/>
      <c r="C290" s="207"/>
      <c r="D290" s="208" t="s">
        <v>153</v>
      </c>
      <c r="E290" s="209" t="s">
        <v>1</v>
      </c>
      <c r="F290" s="210" t="s">
        <v>316</v>
      </c>
      <c r="G290" s="207"/>
      <c r="H290" s="209" t="s">
        <v>1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153</v>
      </c>
      <c r="AU290" s="216" t="s">
        <v>87</v>
      </c>
      <c r="AV290" s="12" t="s">
        <v>82</v>
      </c>
      <c r="AW290" s="12" t="s">
        <v>33</v>
      </c>
      <c r="AX290" s="12" t="s">
        <v>77</v>
      </c>
      <c r="AY290" s="216" t="s">
        <v>144</v>
      </c>
    </row>
    <row r="291" spans="2:51" s="13" customFormat="1" ht="12">
      <c r="B291" s="217"/>
      <c r="C291" s="218"/>
      <c r="D291" s="208" t="s">
        <v>153</v>
      </c>
      <c r="E291" s="219" t="s">
        <v>1</v>
      </c>
      <c r="F291" s="220" t="s">
        <v>317</v>
      </c>
      <c r="G291" s="218"/>
      <c r="H291" s="221">
        <v>0.14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153</v>
      </c>
      <c r="AU291" s="227" t="s">
        <v>87</v>
      </c>
      <c r="AV291" s="13" t="s">
        <v>87</v>
      </c>
      <c r="AW291" s="13" t="s">
        <v>33</v>
      </c>
      <c r="AX291" s="13" t="s">
        <v>82</v>
      </c>
      <c r="AY291" s="227" t="s">
        <v>144</v>
      </c>
    </row>
    <row r="292" spans="2:65" s="1" customFormat="1" ht="24" customHeight="1">
      <c r="B292" s="35"/>
      <c r="C292" s="193" t="s">
        <v>351</v>
      </c>
      <c r="D292" s="193" t="s">
        <v>146</v>
      </c>
      <c r="E292" s="194" t="s">
        <v>352</v>
      </c>
      <c r="F292" s="195" t="s">
        <v>353</v>
      </c>
      <c r="G292" s="196" t="s">
        <v>185</v>
      </c>
      <c r="H292" s="197">
        <v>2.31</v>
      </c>
      <c r="I292" s="198"/>
      <c r="J292" s="199">
        <f>ROUND(I292*H292,2)</f>
        <v>0</v>
      </c>
      <c r="K292" s="195" t="s">
        <v>1</v>
      </c>
      <c r="L292" s="39"/>
      <c r="M292" s="200" t="s">
        <v>1</v>
      </c>
      <c r="N292" s="201" t="s">
        <v>42</v>
      </c>
      <c r="O292" s="67"/>
      <c r="P292" s="202">
        <f>O292*H292</f>
        <v>0</v>
      </c>
      <c r="Q292" s="202">
        <v>1.06625</v>
      </c>
      <c r="R292" s="202">
        <f>Q292*H292</f>
        <v>2.4630375</v>
      </c>
      <c r="S292" s="202">
        <v>0</v>
      </c>
      <c r="T292" s="203">
        <f>S292*H292</f>
        <v>0</v>
      </c>
      <c r="AR292" s="204" t="s">
        <v>151</v>
      </c>
      <c r="AT292" s="204" t="s">
        <v>146</v>
      </c>
      <c r="AU292" s="204" t="s">
        <v>87</v>
      </c>
      <c r="AY292" s="17" t="s">
        <v>144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7" t="s">
        <v>82</v>
      </c>
      <c r="BK292" s="205">
        <f>ROUND(I292*H292,2)</f>
        <v>0</v>
      </c>
      <c r="BL292" s="17" t="s">
        <v>151</v>
      </c>
      <c r="BM292" s="204" t="s">
        <v>354</v>
      </c>
    </row>
    <row r="293" spans="2:51" s="13" customFormat="1" ht="12">
      <c r="B293" s="217"/>
      <c r="C293" s="218"/>
      <c r="D293" s="208" t="s">
        <v>153</v>
      </c>
      <c r="E293" s="219" t="s">
        <v>1</v>
      </c>
      <c r="F293" s="220" t="s">
        <v>355</v>
      </c>
      <c r="G293" s="218"/>
      <c r="H293" s="221">
        <v>1.868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153</v>
      </c>
      <c r="AU293" s="227" t="s">
        <v>87</v>
      </c>
      <c r="AV293" s="13" t="s">
        <v>87</v>
      </c>
      <c r="AW293" s="13" t="s">
        <v>33</v>
      </c>
      <c r="AX293" s="13" t="s">
        <v>77</v>
      </c>
      <c r="AY293" s="227" t="s">
        <v>144</v>
      </c>
    </row>
    <row r="294" spans="2:51" s="15" customFormat="1" ht="12">
      <c r="B294" s="249"/>
      <c r="C294" s="250"/>
      <c r="D294" s="208" t="s">
        <v>153</v>
      </c>
      <c r="E294" s="251" t="s">
        <v>1</v>
      </c>
      <c r="F294" s="252" t="s">
        <v>251</v>
      </c>
      <c r="G294" s="250"/>
      <c r="H294" s="253">
        <v>1.868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153</v>
      </c>
      <c r="AU294" s="259" t="s">
        <v>87</v>
      </c>
      <c r="AV294" s="15" t="s">
        <v>164</v>
      </c>
      <c r="AW294" s="15" t="s">
        <v>33</v>
      </c>
      <c r="AX294" s="15" t="s">
        <v>77</v>
      </c>
      <c r="AY294" s="259" t="s">
        <v>144</v>
      </c>
    </row>
    <row r="295" spans="2:51" s="13" customFormat="1" ht="12">
      <c r="B295" s="217"/>
      <c r="C295" s="218"/>
      <c r="D295" s="208" t="s">
        <v>153</v>
      </c>
      <c r="E295" s="219" t="s">
        <v>1</v>
      </c>
      <c r="F295" s="220" t="s">
        <v>356</v>
      </c>
      <c r="G295" s="218"/>
      <c r="H295" s="221">
        <v>0.442</v>
      </c>
      <c r="I295" s="222"/>
      <c r="J295" s="218"/>
      <c r="K295" s="218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153</v>
      </c>
      <c r="AU295" s="227" t="s">
        <v>87</v>
      </c>
      <c r="AV295" s="13" t="s">
        <v>87</v>
      </c>
      <c r="AW295" s="13" t="s">
        <v>33</v>
      </c>
      <c r="AX295" s="13" t="s">
        <v>77</v>
      </c>
      <c r="AY295" s="227" t="s">
        <v>144</v>
      </c>
    </row>
    <row r="296" spans="2:51" s="15" customFormat="1" ht="12">
      <c r="B296" s="249"/>
      <c r="C296" s="250"/>
      <c r="D296" s="208" t="s">
        <v>153</v>
      </c>
      <c r="E296" s="251" t="s">
        <v>1</v>
      </c>
      <c r="F296" s="252" t="s">
        <v>251</v>
      </c>
      <c r="G296" s="250"/>
      <c r="H296" s="253">
        <v>0.442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153</v>
      </c>
      <c r="AU296" s="259" t="s">
        <v>87</v>
      </c>
      <c r="AV296" s="15" t="s">
        <v>164</v>
      </c>
      <c r="AW296" s="15" t="s">
        <v>33</v>
      </c>
      <c r="AX296" s="15" t="s">
        <v>77</v>
      </c>
      <c r="AY296" s="259" t="s">
        <v>144</v>
      </c>
    </row>
    <row r="297" spans="2:51" s="14" customFormat="1" ht="12">
      <c r="B297" s="228"/>
      <c r="C297" s="229"/>
      <c r="D297" s="208" t="s">
        <v>153</v>
      </c>
      <c r="E297" s="230" t="s">
        <v>1</v>
      </c>
      <c r="F297" s="231" t="s">
        <v>163</v>
      </c>
      <c r="G297" s="229"/>
      <c r="H297" s="232">
        <v>2.31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153</v>
      </c>
      <c r="AU297" s="238" t="s">
        <v>87</v>
      </c>
      <c r="AV297" s="14" t="s">
        <v>151</v>
      </c>
      <c r="AW297" s="14" t="s">
        <v>33</v>
      </c>
      <c r="AX297" s="14" t="s">
        <v>82</v>
      </c>
      <c r="AY297" s="238" t="s">
        <v>144</v>
      </c>
    </row>
    <row r="298" spans="2:65" s="1" customFormat="1" ht="16.5" customHeight="1">
      <c r="B298" s="35"/>
      <c r="C298" s="193" t="s">
        <v>357</v>
      </c>
      <c r="D298" s="193" t="s">
        <v>146</v>
      </c>
      <c r="E298" s="194" t="s">
        <v>358</v>
      </c>
      <c r="F298" s="195" t="s">
        <v>359</v>
      </c>
      <c r="G298" s="196" t="s">
        <v>210</v>
      </c>
      <c r="H298" s="197">
        <v>177.22</v>
      </c>
      <c r="I298" s="198"/>
      <c r="J298" s="199">
        <f>ROUND(I298*H298,2)</f>
        <v>0</v>
      </c>
      <c r="K298" s="195" t="s">
        <v>1</v>
      </c>
      <c r="L298" s="39"/>
      <c r="M298" s="200" t="s">
        <v>1</v>
      </c>
      <c r="N298" s="201" t="s">
        <v>42</v>
      </c>
      <c r="O298" s="67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AR298" s="204" t="s">
        <v>151</v>
      </c>
      <c r="AT298" s="204" t="s">
        <v>146</v>
      </c>
      <c r="AU298" s="204" t="s">
        <v>87</v>
      </c>
      <c r="AY298" s="17" t="s">
        <v>144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17" t="s">
        <v>82</v>
      </c>
      <c r="BK298" s="205">
        <f>ROUND(I298*H298,2)</f>
        <v>0</v>
      </c>
      <c r="BL298" s="17" t="s">
        <v>151</v>
      </c>
      <c r="BM298" s="204" t="s">
        <v>360</v>
      </c>
    </row>
    <row r="299" spans="2:51" s="13" customFormat="1" ht="12">
      <c r="B299" s="217"/>
      <c r="C299" s="218"/>
      <c r="D299" s="208" t="s">
        <v>153</v>
      </c>
      <c r="E299" s="219" t="s">
        <v>1</v>
      </c>
      <c r="F299" s="220" t="s">
        <v>361</v>
      </c>
      <c r="G299" s="218"/>
      <c r="H299" s="221">
        <v>177.22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153</v>
      </c>
      <c r="AU299" s="227" t="s">
        <v>87</v>
      </c>
      <c r="AV299" s="13" t="s">
        <v>87</v>
      </c>
      <c r="AW299" s="13" t="s">
        <v>33</v>
      </c>
      <c r="AX299" s="13" t="s">
        <v>82</v>
      </c>
      <c r="AY299" s="227" t="s">
        <v>144</v>
      </c>
    </row>
    <row r="300" spans="2:65" s="1" customFormat="1" ht="24" customHeight="1">
      <c r="B300" s="35"/>
      <c r="C300" s="193" t="s">
        <v>362</v>
      </c>
      <c r="D300" s="193" t="s">
        <v>146</v>
      </c>
      <c r="E300" s="194" t="s">
        <v>363</v>
      </c>
      <c r="F300" s="195" t="s">
        <v>364</v>
      </c>
      <c r="G300" s="196" t="s">
        <v>149</v>
      </c>
      <c r="H300" s="197">
        <v>36.326</v>
      </c>
      <c r="I300" s="198"/>
      <c r="J300" s="199">
        <f>ROUND(I300*H300,2)</f>
        <v>0</v>
      </c>
      <c r="K300" s="195" t="s">
        <v>150</v>
      </c>
      <c r="L300" s="39"/>
      <c r="M300" s="200" t="s">
        <v>1</v>
      </c>
      <c r="N300" s="201" t="s">
        <v>42</v>
      </c>
      <c r="O300" s="67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AR300" s="204" t="s">
        <v>151</v>
      </c>
      <c r="AT300" s="204" t="s">
        <v>146</v>
      </c>
      <c r="AU300" s="204" t="s">
        <v>87</v>
      </c>
      <c r="AY300" s="17" t="s">
        <v>144</v>
      </c>
      <c r="BE300" s="205">
        <f>IF(N300="základní",J300,0)</f>
        <v>0</v>
      </c>
      <c r="BF300" s="205">
        <f>IF(N300="snížená",J300,0)</f>
        <v>0</v>
      </c>
      <c r="BG300" s="205">
        <f>IF(N300="zákl. přenesená",J300,0)</f>
        <v>0</v>
      </c>
      <c r="BH300" s="205">
        <f>IF(N300="sníž. přenesená",J300,0)</f>
        <v>0</v>
      </c>
      <c r="BI300" s="205">
        <f>IF(N300="nulová",J300,0)</f>
        <v>0</v>
      </c>
      <c r="BJ300" s="17" t="s">
        <v>82</v>
      </c>
      <c r="BK300" s="205">
        <f>ROUND(I300*H300,2)</f>
        <v>0</v>
      </c>
      <c r="BL300" s="17" t="s">
        <v>151</v>
      </c>
      <c r="BM300" s="204" t="s">
        <v>365</v>
      </c>
    </row>
    <row r="301" spans="2:51" s="13" customFormat="1" ht="12">
      <c r="B301" s="217"/>
      <c r="C301" s="218"/>
      <c r="D301" s="208" t="s">
        <v>153</v>
      </c>
      <c r="E301" s="219" t="s">
        <v>1</v>
      </c>
      <c r="F301" s="220" t="s">
        <v>333</v>
      </c>
      <c r="G301" s="218"/>
      <c r="H301" s="221">
        <v>28.355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153</v>
      </c>
      <c r="AU301" s="227" t="s">
        <v>87</v>
      </c>
      <c r="AV301" s="13" t="s">
        <v>87</v>
      </c>
      <c r="AW301" s="13" t="s">
        <v>33</v>
      </c>
      <c r="AX301" s="13" t="s">
        <v>77</v>
      </c>
      <c r="AY301" s="227" t="s">
        <v>144</v>
      </c>
    </row>
    <row r="302" spans="2:51" s="15" customFormat="1" ht="12">
      <c r="B302" s="249"/>
      <c r="C302" s="250"/>
      <c r="D302" s="208" t="s">
        <v>153</v>
      </c>
      <c r="E302" s="251" t="s">
        <v>1</v>
      </c>
      <c r="F302" s="252" t="s">
        <v>251</v>
      </c>
      <c r="G302" s="250"/>
      <c r="H302" s="253">
        <v>28.355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153</v>
      </c>
      <c r="AU302" s="259" t="s">
        <v>87</v>
      </c>
      <c r="AV302" s="15" t="s">
        <v>164</v>
      </c>
      <c r="AW302" s="15" t="s">
        <v>33</v>
      </c>
      <c r="AX302" s="15" t="s">
        <v>77</v>
      </c>
      <c r="AY302" s="259" t="s">
        <v>144</v>
      </c>
    </row>
    <row r="303" spans="2:51" s="13" customFormat="1" ht="22.5">
      <c r="B303" s="217"/>
      <c r="C303" s="218"/>
      <c r="D303" s="208" t="s">
        <v>153</v>
      </c>
      <c r="E303" s="219" t="s">
        <v>1</v>
      </c>
      <c r="F303" s="220" t="s">
        <v>334</v>
      </c>
      <c r="G303" s="218"/>
      <c r="H303" s="221">
        <v>7.971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153</v>
      </c>
      <c r="AU303" s="227" t="s">
        <v>87</v>
      </c>
      <c r="AV303" s="13" t="s">
        <v>87</v>
      </c>
      <c r="AW303" s="13" t="s">
        <v>33</v>
      </c>
      <c r="AX303" s="13" t="s">
        <v>77</v>
      </c>
      <c r="AY303" s="227" t="s">
        <v>144</v>
      </c>
    </row>
    <row r="304" spans="2:51" s="15" customFormat="1" ht="12">
      <c r="B304" s="249"/>
      <c r="C304" s="250"/>
      <c r="D304" s="208" t="s">
        <v>153</v>
      </c>
      <c r="E304" s="251" t="s">
        <v>1</v>
      </c>
      <c r="F304" s="252" t="s">
        <v>251</v>
      </c>
      <c r="G304" s="250"/>
      <c r="H304" s="253">
        <v>7.971</v>
      </c>
      <c r="I304" s="254"/>
      <c r="J304" s="250"/>
      <c r="K304" s="250"/>
      <c r="L304" s="255"/>
      <c r="M304" s="256"/>
      <c r="N304" s="257"/>
      <c r="O304" s="257"/>
      <c r="P304" s="257"/>
      <c r="Q304" s="257"/>
      <c r="R304" s="257"/>
      <c r="S304" s="257"/>
      <c r="T304" s="258"/>
      <c r="AT304" s="259" t="s">
        <v>153</v>
      </c>
      <c r="AU304" s="259" t="s">
        <v>87</v>
      </c>
      <c r="AV304" s="15" t="s">
        <v>164</v>
      </c>
      <c r="AW304" s="15" t="s">
        <v>33</v>
      </c>
      <c r="AX304" s="15" t="s">
        <v>77</v>
      </c>
      <c r="AY304" s="259" t="s">
        <v>144</v>
      </c>
    </row>
    <row r="305" spans="2:51" s="14" customFormat="1" ht="12">
      <c r="B305" s="228"/>
      <c r="C305" s="229"/>
      <c r="D305" s="208" t="s">
        <v>153</v>
      </c>
      <c r="E305" s="230" t="s">
        <v>1</v>
      </c>
      <c r="F305" s="231" t="s">
        <v>163</v>
      </c>
      <c r="G305" s="229"/>
      <c r="H305" s="232">
        <v>36.326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153</v>
      </c>
      <c r="AU305" s="238" t="s">
        <v>87</v>
      </c>
      <c r="AV305" s="14" t="s">
        <v>151</v>
      </c>
      <c r="AW305" s="14" t="s">
        <v>33</v>
      </c>
      <c r="AX305" s="14" t="s">
        <v>82</v>
      </c>
      <c r="AY305" s="238" t="s">
        <v>144</v>
      </c>
    </row>
    <row r="306" spans="2:65" s="1" customFormat="1" ht="16.5" customHeight="1">
      <c r="B306" s="35"/>
      <c r="C306" s="193" t="s">
        <v>366</v>
      </c>
      <c r="D306" s="193" t="s">
        <v>146</v>
      </c>
      <c r="E306" s="194" t="s">
        <v>367</v>
      </c>
      <c r="F306" s="195" t="s">
        <v>368</v>
      </c>
      <c r="G306" s="196" t="s">
        <v>210</v>
      </c>
      <c r="H306" s="197">
        <v>177.22</v>
      </c>
      <c r="I306" s="198"/>
      <c r="J306" s="199">
        <f>ROUND(I306*H306,2)</f>
        <v>0</v>
      </c>
      <c r="K306" s="195" t="s">
        <v>150</v>
      </c>
      <c r="L306" s="39"/>
      <c r="M306" s="200" t="s">
        <v>1</v>
      </c>
      <c r="N306" s="201" t="s">
        <v>42</v>
      </c>
      <c r="O306" s="67"/>
      <c r="P306" s="202">
        <f>O306*H306</f>
        <v>0</v>
      </c>
      <c r="Q306" s="202">
        <v>0.00022</v>
      </c>
      <c r="R306" s="202">
        <f>Q306*H306</f>
        <v>0.0389884</v>
      </c>
      <c r="S306" s="202">
        <v>0</v>
      </c>
      <c r="T306" s="203">
        <f>S306*H306</f>
        <v>0</v>
      </c>
      <c r="AR306" s="204" t="s">
        <v>151</v>
      </c>
      <c r="AT306" s="204" t="s">
        <v>146</v>
      </c>
      <c r="AU306" s="204" t="s">
        <v>87</v>
      </c>
      <c r="AY306" s="17" t="s">
        <v>144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17" t="s">
        <v>82</v>
      </c>
      <c r="BK306" s="205">
        <f>ROUND(I306*H306,2)</f>
        <v>0</v>
      </c>
      <c r="BL306" s="17" t="s">
        <v>151</v>
      </c>
      <c r="BM306" s="204" t="s">
        <v>369</v>
      </c>
    </row>
    <row r="307" spans="2:51" s="13" customFormat="1" ht="12">
      <c r="B307" s="217"/>
      <c r="C307" s="218"/>
      <c r="D307" s="208" t="s">
        <v>153</v>
      </c>
      <c r="E307" s="219" t="s">
        <v>1</v>
      </c>
      <c r="F307" s="220" t="s">
        <v>361</v>
      </c>
      <c r="G307" s="218"/>
      <c r="H307" s="221">
        <v>177.22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153</v>
      </c>
      <c r="AU307" s="227" t="s">
        <v>87</v>
      </c>
      <c r="AV307" s="13" t="s">
        <v>87</v>
      </c>
      <c r="AW307" s="13" t="s">
        <v>33</v>
      </c>
      <c r="AX307" s="13" t="s">
        <v>82</v>
      </c>
      <c r="AY307" s="227" t="s">
        <v>144</v>
      </c>
    </row>
    <row r="308" spans="2:65" s="1" customFormat="1" ht="24" customHeight="1">
      <c r="B308" s="35"/>
      <c r="C308" s="193" t="s">
        <v>370</v>
      </c>
      <c r="D308" s="193" t="s">
        <v>146</v>
      </c>
      <c r="E308" s="194" t="s">
        <v>371</v>
      </c>
      <c r="F308" s="195" t="s">
        <v>372</v>
      </c>
      <c r="G308" s="196" t="s">
        <v>277</v>
      </c>
      <c r="H308" s="197">
        <v>6.5</v>
      </c>
      <c r="I308" s="198"/>
      <c r="J308" s="199">
        <f>ROUND(I308*H308,2)</f>
        <v>0</v>
      </c>
      <c r="K308" s="195" t="s">
        <v>1</v>
      </c>
      <c r="L308" s="39"/>
      <c r="M308" s="200" t="s">
        <v>1</v>
      </c>
      <c r="N308" s="201" t="s">
        <v>42</v>
      </c>
      <c r="O308" s="67"/>
      <c r="P308" s="202">
        <f>O308*H308</f>
        <v>0</v>
      </c>
      <c r="Q308" s="202">
        <v>0.00012</v>
      </c>
      <c r="R308" s="202">
        <f>Q308*H308</f>
        <v>0.00078</v>
      </c>
      <c r="S308" s="202">
        <v>0</v>
      </c>
      <c r="T308" s="203">
        <f>S308*H308</f>
        <v>0</v>
      </c>
      <c r="AR308" s="204" t="s">
        <v>151</v>
      </c>
      <c r="AT308" s="204" t="s">
        <v>146</v>
      </c>
      <c r="AU308" s="204" t="s">
        <v>87</v>
      </c>
      <c r="AY308" s="17" t="s">
        <v>144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17" t="s">
        <v>82</v>
      </c>
      <c r="BK308" s="205">
        <f>ROUND(I308*H308,2)</f>
        <v>0</v>
      </c>
      <c r="BL308" s="17" t="s">
        <v>151</v>
      </c>
      <c r="BM308" s="204" t="s">
        <v>373</v>
      </c>
    </row>
    <row r="309" spans="2:51" s="13" customFormat="1" ht="12">
      <c r="B309" s="217"/>
      <c r="C309" s="218"/>
      <c r="D309" s="208" t="s">
        <v>153</v>
      </c>
      <c r="E309" s="219" t="s">
        <v>1</v>
      </c>
      <c r="F309" s="220" t="s">
        <v>374</v>
      </c>
      <c r="G309" s="218"/>
      <c r="H309" s="221">
        <v>1.45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153</v>
      </c>
      <c r="AU309" s="227" t="s">
        <v>87</v>
      </c>
      <c r="AV309" s="13" t="s">
        <v>87</v>
      </c>
      <c r="AW309" s="13" t="s">
        <v>33</v>
      </c>
      <c r="AX309" s="13" t="s">
        <v>77</v>
      </c>
      <c r="AY309" s="227" t="s">
        <v>144</v>
      </c>
    </row>
    <row r="310" spans="2:51" s="13" customFormat="1" ht="12">
      <c r="B310" s="217"/>
      <c r="C310" s="218"/>
      <c r="D310" s="208" t="s">
        <v>153</v>
      </c>
      <c r="E310" s="219" t="s">
        <v>1</v>
      </c>
      <c r="F310" s="220" t="s">
        <v>375</v>
      </c>
      <c r="G310" s="218"/>
      <c r="H310" s="221">
        <v>5.05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153</v>
      </c>
      <c r="AU310" s="227" t="s">
        <v>87</v>
      </c>
      <c r="AV310" s="13" t="s">
        <v>87</v>
      </c>
      <c r="AW310" s="13" t="s">
        <v>33</v>
      </c>
      <c r="AX310" s="13" t="s">
        <v>77</v>
      </c>
      <c r="AY310" s="227" t="s">
        <v>144</v>
      </c>
    </row>
    <row r="311" spans="2:51" s="14" customFormat="1" ht="12">
      <c r="B311" s="228"/>
      <c r="C311" s="229"/>
      <c r="D311" s="208" t="s">
        <v>153</v>
      </c>
      <c r="E311" s="230" t="s">
        <v>1</v>
      </c>
      <c r="F311" s="231" t="s">
        <v>163</v>
      </c>
      <c r="G311" s="229"/>
      <c r="H311" s="232">
        <v>6.5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153</v>
      </c>
      <c r="AU311" s="238" t="s">
        <v>87</v>
      </c>
      <c r="AV311" s="14" t="s">
        <v>151</v>
      </c>
      <c r="AW311" s="14" t="s">
        <v>33</v>
      </c>
      <c r="AX311" s="14" t="s">
        <v>82</v>
      </c>
      <c r="AY311" s="238" t="s">
        <v>144</v>
      </c>
    </row>
    <row r="312" spans="2:65" s="1" customFormat="1" ht="24" customHeight="1">
      <c r="B312" s="35"/>
      <c r="C312" s="193" t="s">
        <v>376</v>
      </c>
      <c r="D312" s="193" t="s">
        <v>146</v>
      </c>
      <c r="E312" s="194" t="s">
        <v>377</v>
      </c>
      <c r="F312" s="195" t="s">
        <v>378</v>
      </c>
      <c r="G312" s="196" t="s">
        <v>277</v>
      </c>
      <c r="H312" s="197">
        <v>51.46</v>
      </c>
      <c r="I312" s="198"/>
      <c r="J312" s="199">
        <f>ROUND(I312*H312,2)</f>
        <v>0</v>
      </c>
      <c r="K312" s="195" t="s">
        <v>150</v>
      </c>
      <c r="L312" s="39"/>
      <c r="M312" s="200" t="s">
        <v>1</v>
      </c>
      <c r="N312" s="201" t="s">
        <v>42</v>
      </c>
      <c r="O312" s="67"/>
      <c r="P312" s="202">
        <f>O312*H312</f>
        <v>0</v>
      </c>
      <c r="Q312" s="202">
        <v>0.00037</v>
      </c>
      <c r="R312" s="202">
        <f>Q312*H312</f>
        <v>0.0190402</v>
      </c>
      <c r="S312" s="202">
        <v>0</v>
      </c>
      <c r="T312" s="203">
        <f>S312*H312</f>
        <v>0</v>
      </c>
      <c r="AR312" s="204" t="s">
        <v>151</v>
      </c>
      <c r="AT312" s="204" t="s">
        <v>146</v>
      </c>
      <c r="AU312" s="204" t="s">
        <v>87</v>
      </c>
      <c r="AY312" s="17" t="s">
        <v>144</v>
      </c>
      <c r="BE312" s="205">
        <f>IF(N312="základní",J312,0)</f>
        <v>0</v>
      </c>
      <c r="BF312" s="205">
        <f>IF(N312="snížená",J312,0)</f>
        <v>0</v>
      </c>
      <c r="BG312" s="205">
        <f>IF(N312="zákl. přenesená",J312,0)</f>
        <v>0</v>
      </c>
      <c r="BH312" s="205">
        <f>IF(N312="sníž. přenesená",J312,0)</f>
        <v>0</v>
      </c>
      <c r="BI312" s="205">
        <f>IF(N312="nulová",J312,0)</f>
        <v>0</v>
      </c>
      <c r="BJ312" s="17" t="s">
        <v>82</v>
      </c>
      <c r="BK312" s="205">
        <f>ROUND(I312*H312,2)</f>
        <v>0</v>
      </c>
      <c r="BL312" s="17" t="s">
        <v>151</v>
      </c>
      <c r="BM312" s="204" t="s">
        <v>379</v>
      </c>
    </row>
    <row r="313" spans="2:51" s="12" customFormat="1" ht="12">
      <c r="B313" s="206"/>
      <c r="C313" s="207"/>
      <c r="D313" s="208" t="s">
        <v>153</v>
      </c>
      <c r="E313" s="209" t="s">
        <v>1</v>
      </c>
      <c r="F313" s="210" t="s">
        <v>380</v>
      </c>
      <c r="G313" s="207"/>
      <c r="H313" s="209" t="s">
        <v>1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153</v>
      </c>
      <c r="AU313" s="216" t="s">
        <v>87</v>
      </c>
      <c r="AV313" s="12" t="s">
        <v>82</v>
      </c>
      <c r="AW313" s="12" t="s">
        <v>33</v>
      </c>
      <c r="AX313" s="12" t="s">
        <v>77</v>
      </c>
      <c r="AY313" s="216" t="s">
        <v>144</v>
      </c>
    </row>
    <row r="314" spans="2:51" s="13" customFormat="1" ht="12">
      <c r="B314" s="217"/>
      <c r="C314" s="218"/>
      <c r="D314" s="208" t="s">
        <v>153</v>
      </c>
      <c r="E314" s="219" t="s">
        <v>1</v>
      </c>
      <c r="F314" s="220" t="s">
        <v>381</v>
      </c>
      <c r="G314" s="218"/>
      <c r="H314" s="221">
        <v>51.46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153</v>
      </c>
      <c r="AU314" s="227" t="s">
        <v>87</v>
      </c>
      <c r="AV314" s="13" t="s">
        <v>87</v>
      </c>
      <c r="AW314" s="13" t="s">
        <v>33</v>
      </c>
      <c r="AX314" s="13" t="s">
        <v>82</v>
      </c>
      <c r="AY314" s="227" t="s">
        <v>144</v>
      </c>
    </row>
    <row r="315" spans="2:65" s="1" customFormat="1" ht="24" customHeight="1">
      <c r="B315" s="35"/>
      <c r="C315" s="193" t="s">
        <v>382</v>
      </c>
      <c r="D315" s="193" t="s">
        <v>146</v>
      </c>
      <c r="E315" s="194" t="s">
        <v>383</v>
      </c>
      <c r="F315" s="195" t="s">
        <v>384</v>
      </c>
      <c r="G315" s="196" t="s">
        <v>277</v>
      </c>
      <c r="H315" s="197">
        <v>51.46</v>
      </c>
      <c r="I315" s="198"/>
      <c r="J315" s="199">
        <f>ROUND(I315*H315,2)</f>
        <v>0</v>
      </c>
      <c r="K315" s="195" t="s">
        <v>150</v>
      </c>
      <c r="L315" s="39"/>
      <c r="M315" s="200" t="s">
        <v>1</v>
      </c>
      <c r="N315" s="201" t="s">
        <v>42</v>
      </c>
      <c r="O315" s="67"/>
      <c r="P315" s="202">
        <f>O315*H315</f>
        <v>0</v>
      </c>
      <c r="Q315" s="202">
        <v>4E-05</v>
      </c>
      <c r="R315" s="202">
        <f>Q315*H315</f>
        <v>0.0020584</v>
      </c>
      <c r="S315" s="202">
        <v>0</v>
      </c>
      <c r="T315" s="203">
        <f>S315*H315</f>
        <v>0</v>
      </c>
      <c r="AR315" s="204" t="s">
        <v>151</v>
      </c>
      <c r="AT315" s="204" t="s">
        <v>146</v>
      </c>
      <c r="AU315" s="204" t="s">
        <v>87</v>
      </c>
      <c r="AY315" s="17" t="s">
        <v>144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17" t="s">
        <v>82</v>
      </c>
      <c r="BK315" s="205">
        <f>ROUND(I315*H315,2)</f>
        <v>0</v>
      </c>
      <c r="BL315" s="17" t="s">
        <v>151</v>
      </c>
      <c r="BM315" s="204" t="s">
        <v>385</v>
      </c>
    </row>
    <row r="316" spans="2:51" s="12" customFormat="1" ht="12">
      <c r="B316" s="206"/>
      <c r="C316" s="207"/>
      <c r="D316" s="208" t="s">
        <v>153</v>
      </c>
      <c r="E316" s="209" t="s">
        <v>1</v>
      </c>
      <c r="F316" s="210" t="s">
        <v>380</v>
      </c>
      <c r="G316" s="207"/>
      <c r="H316" s="209" t="s">
        <v>1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153</v>
      </c>
      <c r="AU316" s="216" t="s">
        <v>87</v>
      </c>
      <c r="AV316" s="12" t="s">
        <v>82</v>
      </c>
      <c r="AW316" s="12" t="s">
        <v>33</v>
      </c>
      <c r="AX316" s="12" t="s">
        <v>77</v>
      </c>
      <c r="AY316" s="216" t="s">
        <v>144</v>
      </c>
    </row>
    <row r="317" spans="2:51" s="13" customFormat="1" ht="12">
      <c r="B317" s="217"/>
      <c r="C317" s="218"/>
      <c r="D317" s="208" t="s">
        <v>153</v>
      </c>
      <c r="E317" s="219" t="s">
        <v>1</v>
      </c>
      <c r="F317" s="220" t="s">
        <v>381</v>
      </c>
      <c r="G317" s="218"/>
      <c r="H317" s="221">
        <v>51.46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153</v>
      </c>
      <c r="AU317" s="227" t="s">
        <v>87</v>
      </c>
      <c r="AV317" s="13" t="s">
        <v>87</v>
      </c>
      <c r="AW317" s="13" t="s">
        <v>33</v>
      </c>
      <c r="AX317" s="13" t="s">
        <v>82</v>
      </c>
      <c r="AY317" s="227" t="s">
        <v>144</v>
      </c>
    </row>
    <row r="318" spans="2:65" s="1" customFormat="1" ht="24" customHeight="1">
      <c r="B318" s="35"/>
      <c r="C318" s="193" t="s">
        <v>386</v>
      </c>
      <c r="D318" s="193" t="s">
        <v>146</v>
      </c>
      <c r="E318" s="194" t="s">
        <v>387</v>
      </c>
      <c r="F318" s="195" t="s">
        <v>388</v>
      </c>
      <c r="G318" s="196" t="s">
        <v>149</v>
      </c>
      <c r="H318" s="197">
        <v>0.432</v>
      </c>
      <c r="I318" s="198"/>
      <c r="J318" s="199">
        <f>ROUND(I318*H318,2)</f>
        <v>0</v>
      </c>
      <c r="K318" s="195" t="s">
        <v>1</v>
      </c>
      <c r="L318" s="39"/>
      <c r="M318" s="200" t="s">
        <v>1</v>
      </c>
      <c r="N318" s="201" t="s">
        <v>42</v>
      </c>
      <c r="O318" s="67"/>
      <c r="P318" s="202">
        <f>O318*H318</f>
        <v>0</v>
      </c>
      <c r="Q318" s="202">
        <v>2.16</v>
      </c>
      <c r="R318" s="202">
        <f>Q318*H318</f>
        <v>0.9331200000000001</v>
      </c>
      <c r="S318" s="202">
        <v>0</v>
      </c>
      <c r="T318" s="203">
        <f>S318*H318</f>
        <v>0</v>
      </c>
      <c r="AR318" s="204" t="s">
        <v>151</v>
      </c>
      <c r="AT318" s="204" t="s">
        <v>146</v>
      </c>
      <c r="AU318" s="204" t="s">
        <v>87</v>
      </c>
      <c r="AY318" s="17" t="s">
        <v>144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7" t="s">
        <v>82</v>
      </c>
      <c r="BK318" s="205">
        <f>ROUND(I318*H318,2)</f>
        <v>0</v>
      </c>
      <c r="BL318" s="17" t="s">
        <v>151</v>
      </c>
      <c r="BM318" s="204" t="s">
        <v>389</v>
      </c>
    </row>
    <row r="319" spans="2:51" s="12" customFormat="1" ht="12">
      <c r="B319" s="206"/>
      <c r="C319" s="207"/>
      <c r="D319" s="208" t="s">
        <v>153</v>
      </c>
      <c r="E319" s="209" t="s">
        <v>1</v>
      </c>
      <c r="F319" s="210" t="s">
        <v>322</v>
      </c>
      <c r="G319" s="207"/>
      <c r="H319" s="209" t="s">
        <v>1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153</v>
      </c>
      <c r="AU319" s="216" t="s">
        <v>87</v>
      </c>
      <c r="AV319" s="12" t="s">
        <v>82</v>
      </c>
      <c r="AW319" s="12" t="s">
        <v>33</v>
      </c>
      <c r="AX319" s="12" t="s">
        <v>77</v>
      </c>
      <c r="AY319" s="216" t="s">
        <v>144</v>
      </c>
    </row>
    <row r="320" spans="2:51" s="13" customFormat="1" ht="12">
      <c r="B320" s="217"/>
      <c r="C320" s="218"/>
      <c r="D320" s="208" t="s">
        <v>153</v>
      </c>
      <c r="E320" s="219" t="s">
        <v>1</v>
      </c>
      <c r="F320" s="220" t="s">
        <v>390</v>
      </c>
      <c r="G320" s="218"/>
      <c r="H320" s="221">
        <v>0.432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153</v>
      </c>
      <c r="AU320" s="227" t="s">
        <v>87</v>
      </c>
      <c r="AV320" s="13" t="s">
        <v>87</v>
      </c>
      <c r="AW320" s="13" t="s">
        <v>33</v>
      </c>
      <c r="AX320" s="13" t="s">
        <v>82</v>
      </c>
      <c r="AY320" s="227" t="s">
        <v>144</v>
      </c>
    </row>
    <row r="321" spans="2:65" s="1" customFormat="1" ht="24" customHeight="1">
      <c r="B321" s="35"/>
      <c r="C321" s="193" t="s">
        <v>391</v>
      </c>
      <c r="D321" s="193" t="s">
        <v>146</v>
      </c>
      <c r="E321" s="194" t="s">
        <v>392</v>
      </c>
      <c r="F321" s="195" t="s">
        <v>393</v>
      </c>
      <c r="G321" s="196" t="s">
        <v>149</v>
      </c>
      <c r="H321" s="197">
        <v>75.311</v>
      </c>
      <c r="I321" s="198"/>
      <c r="J321" s="199">
        <f>ROUND(I321*H321,2)</f>
        <v>0</v>
      </c>
      <c r="K321" s="195" t="s">
        <v>150</v>
      </c>
      <c r="L321" s="39"/>
      <c r="M321" s="200" t="s">
        <v>1</v>
      </c>
      <c r="N321" s="201" t="s">
        <v>42</v>
      </c>
      <c r="O321" s="67"/>
      <c r="P321" s="202">
        <f>O321*H321</f>
        <v>0</v>
      </c>
      <c r="Q321" s="202">
        <v>2.16</v>
      </c>
      <c r="R321" s="202">
        <f>Q321*H321</f>
        <v>162.67176000000003</v>
      </c>
      <c r="S321" s="202">
        <v>0</v>
      </c>
      <c r="T321" s="203">
        <f>S321*H321</f>
        <v>0</v>
      </c>
      <c r="AR321" s="204" t="s">
        <v>151</v>
      </c>
      <c r="AT321" s="204" t="s">
        <v>146</v>
      </c>
      <c r="AU321" s="204" t="s">
        <v>87</v>
      </c>
      <c r="AY321" s="17" t="s">
        <v>144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17" t="s">
        <v>82</v>
      </c>
      <c r="BK321" s="205">
        <f>ROUND(I321*H321,2)</f>
        <v>0</v>
      </c>
      <c r="BL321" s="17" t="s">
        <v>151</v>
      </c>
      <c r="BM321" s="204" t="s">
        <v>394</v>
      </c>
    </row>
    <row r="322" spans="2:51" s="12" customFormat="1" ht="12">
      <c r="B322" s="206"/>
      <c r="C322" s="207"/>
      <c r="D322" s="208" t="s">
        <v>153</v>
      </c>
      <c r="E322" s="209" t="s">
        <v>1</v>
      </c>
      <c r="F322" s="210" t="s">
        <v>308</v>
      </c>
      <c r="G322" s="207"/>
      <c r="H322" s="209" t="s">
        <v>1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153</v>
      </c>
      <c r="AU322" s="216" t="s">
        <v>87</v>
      </c>
      <c r="AV322" s="12" t="s">
        <v>82</v>
      </c>
      <c r="AW322" s="12" t="s">
        <v>33</v>
      </c>
      <c r="AX322" s="12" t="s">
        <v>77</v>
      </c>
      <c r="AY322" s="216" t="s">
        <v>144</v>
      </c>
    </row>
    <row r="323" spans="2:51" s="13" customFormat="1" ht="22.5">
      <c r="B323" s="217"/>
      <c r="C323" s="218"/>
      <c r="D323" s="208" t="s">
        <v>153</v>
      </c>
      <c r="E323" s="219" t="s">
        <v>1</v>
      </c>
      <c r="F323" s="220" t="s">
        <v>395</v>
      </c>
      <c r="G323" s="218"/>
      <c r="H323" s="221">
        <v>54.54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153</v>
      </c>
      <c r="AU323" s="227" t="s">
        <v>87</v>
      </c>
      <c r="AV323" s="13" t="s">
        <v>87</v>
      </c>
      <c r="AW323" s="13" t="s">
        <v>33</v>
      </c>
      <c r="AX323" s="13" t="s">
        <v>77</v>
      </c>
      <c r="AY323" s="227" t="s">
        <v>144</v>
      </c>
    </row>
    <row r="324" spans="2:51" s="13" customFormat="1" ht="12">
      <c r="B324" s="217"/>
      <c r="C324" s="218"/>
      <c r="D324" s="208" t="s">
        <v>153</v>
      </c>
      <c r="E324" s="219" t="s">
        <v>1</v>
      </c>
      <c r="F324" s="220" t="s">
        <v>396</v>
      </c>
      <c r="G324" s="218"/>
      <c r="H324" s="221">
        <v>2.102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153</v>
      </c>
      <c r="AU324" s="227" t="s">
        <v>87</v>
      </c>
      <c r="AV324" s="13" t="s">
        <v>87</v>
      </c>
      <c r="AW324" s="13" t="s">
        <v>33</v>
      </c>
      <c r="AX324" s="13" t="s">
        <v>77</v>
      </c>
      <c r="AY324" s="227" t="s">
        <v>144</v>
      </c>
    </row>
    <row r="325" spans="2:51" s="13" customFormat="1" ht="12">
      <c r="B325" s="217"/>
      <c r="C325" s="218"/>
      <c r="D325" s="208" t="s">
        <v>153</v>
      </c>
      <c r="E325" s="219" t="s">
        <v>1</v>
      </c>
      <c r="F325" s="220" t="s">
        <v>397</v>
      </c>
      <c r="G325" s="218"/>
      <c r="H325" s="221">
        <v>3.63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153</v>
      </c>
      <c r="AU325" s="227" t="s">
        <v>87</v>
      </c>
      <c r="AV325" s="13" t="s">
        <v>87</v>
      </c>
      <c r="AW325" s="13" t="s">
        <v>33</v>
      </c>
      <c r="AX325" s="13" t="s">
        <v>77</v>
      </c>
      <c r="AY325" s="227" t="s">
        <v>144</v>
      </c>
    </row>
    <row r="326" spans="2:51" s="15" customFormat="1" ht="12">
      <c r="B326" s="249"/>
      <c r="C326" s="250"/>
      <c r="D326" s="208" t="s">
        <v>153</v>
      </c>
      <c r="E326" s="251" t="s">
        <v>1</v>
      </c>
      <c r="F326" s="252" t="s">
        <v>251</v>
      </c>
      <c r="G326" s="250"/>
      <c r="H326" s="253">
        <v>60.272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AT326" s="259" t="s">
        <v>153</v>
      </c>
      <c r="AU326" s="259" t="s">
        <v>87</v>
      </c>
      <c r="AV326" s="15" t="s">
        <v>164</v>
      </c>
      <c r="AW326" s="15" t="s">
        <v>33</v>
      </c>
      <c r="AX326" s="15" t="s">
        <v>77</v>
      </c>
      <c r="AY326" s="259" t="s">
        <v>144</v>
      </c>
    </row>
    <row r="327" spans="2:51" s="12" customFormat="1" ht="12">
      <c r="B327" s="206"/>
      <c r="C327" s="207"/>
      <c r="D327" s="208" t="s">
        <v>153</v>
      </c>
      <c r="E327" s="209" t="s">
        <v>1</v>
      </c>
      <c r="F327" s="210" t="s">
        <v>312</v>
      </c>
      <c r="G327" s="207"/>
      <c r="H327" s="209" t="s">
        <v>1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153</v>
      </c>
      <c r="AU327" s="216" t="s">
        <v>87</v>
      </c>
      <c r="AV327" s="12" t="s">
        <v>82</v>
      </c>
      <c r="AW327" s="12" t="s">
        <v>33</v>
      </c>
      <c r="AX327" s="12" t="s">
        <v>77</v>
      </c>
      <c r="AY327" s="216" t="s">
        <v>144</v>
      </c>
    </row>
    <row r="328" spans="2:51" s="13" customFormat="1" ht="22.5">
      <c r="B328" s="217"/>
      <c r="C328" s="218"/>
      <c r="D328" s="208" t="s">
        <v>153</v>
      </c>
      <c r="E328" s="219" t="s">
        <v>1</v>
      </c>
      <c r="F328" s="220" t="s">
        <v>398</v>
      </c>
      <c r="G328" s="218"/>
      <c r="H328" s="221">
        <v>15.039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153</v>
      </c>
      <c r="AU328" s="227" t="s">
        <v>87</v>
      </c>
      <c r="AV328" s="13" t="s">
        <v>87</v>
      </c>
      <c r="AW328" s="13" t="s">
        <v>33</v>
      </c>
      <c r="AX328" s="13" t="s">
        <v>77</v>
      </c>
      <c r="AY328" s="227" t="s">
        <v>144</v>
      </c>
    </row>
    <row r="329" spans="2:51" s="15" customFormat="1" ht="12">
      <c r="B329" s="249"/>
      <c r="C329" s="250"/>
      <c r="D329" s="208" t="s">
        <v>153</v>
      </c>
      <c r="E329" s="251" t="s">
        <v>1</v>
      </c>
      <c r="F329" s="252" t="s">
        <v>251</v>
      </c>
      <c r="G329" s="250"/>
      <c r="H329" s="253">
        <v>15.039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AT329" s="259" t="s">
        <v>153</v>
      </c>
      <c r="AU329" s="259" t="s">
        <v>87</v>
      </c>
      <c r="AV329" s="15" t="s">
        <v>164</v>
      </c>
      <c r="AW329" s="15" t="s">
        <v>33</v>
      </c>
      <c r="AX329" s="15" t="s">
        <v>77</v>
      </c>
      <c r="AY329" s="259" t="s">
        <v>144</v>
      </c>
    </row>
    <row r="330" spans="2:51" s="14" customFormat="1" ht="12">
      <c r="B330" s="228"/>
      <c r="C330" s="229"/>
      <c r="D330" s="208" t="s">
        <v>153</v>
      </c>
      <c r="E330" s="230" t="s">
        <v>1</v>
      </c>
      <c r="F330" s="231" t="s">
        <v>163</v>
      </c>
      <c r="G330" s="229"/>
      <c r="H330" s="232">
        <v>75.311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153</v>
      </c>
      <c r="AU330" s="238" t="s">
        <v>87</v>
      </c>
      <c r="AV330" s="14" t="s">
        <v>151</v>
      </c>
      <c r="AW330" s="14" t="s">
        <v>33</v>
      </c>
      <c r="AX330" s="14" t="s">
        <v>82</v>
      </c>
      <c r="AY330" s="238" t="s">
        <v>144</v>
      </c>
    </row>
    <row r="331" spans="2:63" s="11" customFormat="1" ht="22.9" customHeight="1">
      <c r="B331" s="177"/>
      <c r="C331" s="178"/>
      <c r="D331" s="179" t="s">
        <v>76</v>
      </c>
      <c r="E331" s="191" t="s">
        <v>194</v>
      </c>
      <c r="F331" s="191" t="s">
        <v>399</v>
      </c>
      <c r="G331" s="178"/>
      <c r="H331" s="178"/>
      <c r="I331" s="181"/>
      <c r="J331" s="192">
        <f>BK331</f>
        <v>0</v>
      </c>
      <c r="K331" s="178"/>
      <c r="L331" s="183"/>
      <c r="M331" s="184"/>
      <c r="N331" s="185"/>
      <c r="O331" s="185"/>
      <c r="P331" s="186">
        <f>SUM(P332:P470)</f>
        <v>0</v>
      </c>
      <c r="Q331" s="185"/>
      <c r="R331" s="186">
        <f>SUM(R332:R470)</f>
        <v>0.93495825</v>
      </c>
      <c r="S331" s="185"/>
      <c r="T331" s="187">
        <f>SUM(T332:T470)</f>
        <v>213.96224548999996</v>
      </c>
      <c r="AR331" s="188" t="s">
        <v>82</v>
      </c>
      <c r="AT331" s="189" t="s">
        <v>76</v>
      </c>
      <c r="AU331" s="189" t="s">
        <v>82</v>
      </c>
      <c r="AY331" s="188" t="s">
        <v>144</v>
      </c>
      <c r="BK331" s="190">
        <f>SUM(BK332:BK470)</f>
        <v>0</v>
      </c>
    </row>
    <row r="332" spans="2:65" s="1" customFormat="1" ht="24" customHeight="1">
      <c r="B332" s="35"/>
      <c r="C332" s="193" t="s">
        <v>400</v>
      </c>
      <c r="D332" s="193" t="s">
        <v>146</v>
      </c>
      <c r="E332" s="194" t="s">
        <v>401</v>
      </c>
      <c r="F332" s="195" t="s">
        <v>402</v>
      </c>
      <c r="G332" s="196" t="s">
        <v>210</v>
      </c>
      <c r="H332" s="197">
        <v>10</v>
      </c>
      <c r="I332" s="198"/>
      <c r="J332" s="199">
        <f>ROUND(I332*H332,2)</f>
        <v>0</v>
      </c>
      <c r="K332" s="195" t="s">
        <v>1</v>
      </c>
      <c r="L332" s="39"/>
      <c r="M332" s="200" t="s">
        <v>1</v>
      </c>
      <c r="N332" s="201" t="s">
        <v>42</v>
      </c>
      <c r="O332" s="67"/>
      <c r="P332" s="202">
        <f>O332*H332</f>
        <v>0</v>
      </c>
      <c r="Q332" s="202">
        <v>0.0012</v>
      </c>
      <c r="R332" s="202">
        <f>Q332*H332</f>
        <v>0.011999999999999999</v>
      </c>
      <c r="S332" s="202">
        <v>0</v>
      </c>
      <c r="T332" s="203">
        <f>S332*H332</f>
        <v>0</v>
      </c>
      <c r="AR332" s="204" t="s">
        <v>151</v>
      </c>
      <c r="AT332" s="204" t="s">
        <v>146</v>
      </c>
      <c r="AU332" s="204" t="s">
        <v>87</v>
      </c>
      <c r="AY332" s="17" t="s">
        <v>144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17" t="s">
        <v>82</v>
      </c>
      <c r="BK332" s="205">
        <f>ROUND(I332*H332,2)</f>
        <v>0</v>
      </c>
      <c r="BL332" s="17" t="s">
        <v>151</v>
      </c>
      <c r="BM332" s="204" t="s">
        <v>403</v>
      </c>
    </row>
    <row r="333" spans="2:65" s="1" customFormat="1" ht="36" customHeight="1">
      <c r="B333" s="35"/>
      <c r="C333" s="193" t="s">
        <v>404</v>
      </c>
      <c r="D333" s="193" t="s">
        <v>146</v>
      </c>
      <c r="E333" s="194" t="s">
        <v>405</v>
      </c>
      <c r="F333" s="195" t="s">
        <v>406</v>
      </c>
      <c r="G333" s="196" t="s">
        <v>210</v>
      </c>
      <c r="H333" s="197">
        <v>10</v>
      </c>
      <c r="I333" s="198"/>
      <c r="J333" s="199">
        <f>ROUND(I333*H333,2)</f>
        <v>0</v>
      </c>
      <c r="K333" s="195" t="s">
        <v>1</v>
      </c>
      <c r="L333" s="39"/>
      <c r="M333" s="200" t="s">
        <v>1</v>
      </c>
      <c r="N333" s="201" t="s">
        <v>42</v>
      </c>
      <c r="O333" s="67"/>
      <c r="P333" s="202">
        <f>O333*H333</f>
        <v>0</v>
      </c>
      <c r="Q333" s="202">
        <v>1E-05</v>
      </c>
      <c r="R333" s="202">
        <f>Q333*H333</f>
        <v>0.0001</v>
      </c>
      <c r="S333" s="202">
        <v>0</v>
      </c>
      <c r="T333" s="203">
        <f>S333*H333</f>
        <v>0</v>
      </c>
      <c r="AR333" s="204" t="s">
        <v>151</v>
      </c>
      <c r="AT333" s="204" t="s">
        <v>146</v>
      </c>
      <c r="AU333" s="204" t="s">
        <v>87</v>
      </c>
      <c r="AY333" s="17" t="s">
        <v>144</v>
      </c>
      <c r="BE333" s="205">
        <f>IF(N333="základní",J333,0)</f>
        <v>0</v>
      </c>
      <c r="BF333" s="205">
        <f>IF(N333="snížená",J333,0)</f>
        <v>0</v>
      </c>
      <c r="BG333" s="205">
        <f>IF(N333="zákl. přenesená",J333,0)</f>
        <v>0</v>
      </c>
      <c r="BH333" s="205">
        <f>IF(N333="sníž. přenesená",J333,0)</f>
        <v>0</v>
      </c>
      <c r="BI333" s="205">
        <f>IF(N333="nulová",J333,0)</f>
        <v>0</v>
      </c>
      <c r="BJ333" s="17" t="s">
        <v>82</v>
      </c>
      <c r="BK333" s="205">
        <f>ROUND(I333*H333,2)</f>
        <v>0</v>
      </c>
      <c r="BL333" s="17" t="s">
        <v>151</v>
      </c>
      <c r="BM333" s="204" t="s">
        <v>407</v>
      </c>
    </row>
    <row r="334" spans="2:65" s="1" customFormat="1" ht="24" customHeight="1">
      <c r="B334" s="35"/>
      <c r="C334" s="193" t="s">
        <v>408</v>
      </c>
      <c r="D334" s="193" t="s">
        <v>146</v>
      </c>
      <c r="E334" s="194" t="s">
        <v>409</v>
      </c>
      <c r="F334" s="195" t="s">
        <v>410</v>
      </c>
      <c r="G334" s="196" t="s">
        <v>210</v>
      </c>
      <c r="H334" s="197">
        <v>368.04</v>
      </c>
      <c r="I334" s="198"/>
      <c r="J334" s="199">
        <f>ROUND(I334*H334,2)</f>
        <v>0</v>
      </c>
      <c r="K334" s="195" t="s">
        <v>150</v>
      </c>
      <c r="L334" s="39"/>
      <c r="M334" s="200" t="s">
        <v>1</v>
      </c>
      <c r="N334" s="201" t="s">
        <v>42</v>
      </c>
      <c r="O334" s="67"/>
      <c r="P334" s="202">
        <f>O334*H334</f>
        <v>0</v>
      </c>
      <c r="Q334" s="202">
        <v>0.00013</v>
      </c>
      <c r="R334" s="202">
        <f>Q334*H334</f>
        <v>0.0478452</v>
      </c>
      <c r="S334" s="202">
        <v>0</v>
      </c>
      <c r="T334" s="203">
        <f>S334*H334</f>
        <v>0</v>
      </c>
      <c r="AR334" s="204" t="s">
        <v>151</v>
      </c>
      <c r="AT334" s="204" t="s">
        <v>146</v>
      </c>
      <c r="AU334" s="204" t="s">
        <v>87</v>
      </c>
      <c r="AY334" s="17" t="s">
        <v>144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17" t="s">
        <v>82</v>
      </c>
      <c r="BK334" s="205">
        <f>ROUND(I334*H334,2)</f>
        <v>0</v>
      </c>
      <c r="BL334" s="17" t="s">
        <v>151</v>
      </c>
      <c r="BM334" s="204" t="s">
        <v>411</v>
      </c>
    </row>
    <row r="335" spans="2:51" s="13" customFormat="1" ht="12">
      <c r="B335" s="217"/>
      <c r="C335" s="218"/>
      <c r="D335" s="208" t="s">
        <v>153</v>
      </c>
      <c r="E335" s="219" t="s">
        <v>1</v>
      </c>
      <c r="F335" s="220" t="s">
        <v>412</v>
      </c>
      <c r="G335" s="218"/>
      <c r="H335" s="221">
        <v>177.9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153</v>
      </c>
      <c r="AU335" s="227" t="s">
        <v>87</v>
      </c>
      <c r="AV335" s="13" t="s">
        <v>87</v>
      </c>
      <c r="AW335" s="13" t="s">
        <v>33</v>
      </c>
      <c r="AX335" s="13" t="s">
        <v>77</v>
      </c>
      <c r="AY335" s="227" t="s">
        <v>144</v>
      </c>
    </row>
    <row r="336" spans="2:51" s="13" customFormat="1" ht="12">
      <c r="B336" s="217"/>
      <c r="C336" s="218"/>
      <c r="D336" s="208" t="s">
        <v>153</v>
      </c>
      <c r="E336" s="219" t="s">
        <v>1</v>
      </c>
      <c r="F336" s="220" t="s">
        <v>413</v>
      </c>
      <c r="G336" s="218"/>
      <c r="H336" s="221">
        <v>13.4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153</v>
      </c>
      <c r="AU336" s="227" t="s">
        <v>87</v>
      </c>
      <c r="AV336" s="13" t="s">
        <v>87</v>
      </c>
      <c r="AW336" s="13" t="s">
        <v>33</v>
      </c>
      <c r="AX336" s="13" t="s">
        <v>77</v>
      </c>
      <c r="AY336" s="227" t="s">
        <v>144</v>
      </c>
    </row>
    <row r="337" spans="2:51" s="13" customFormat="1" ht="12">
      <c r="B337" s="217"/>
      <c r="C337" s="218"/>
      <c r="D337" s="208" t="s">
        <v>153</v>
      </c>
      <c r="E337" s="219" t="s">
        <v>1</v>
      </c>
      <c r="F337" s="220" t="s">
        <v>414</v>
      </c>
      <c r="G337" s="218"/>
      <c r="H337" s="221">
        <v>85.05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153</v>
      </c>
      <c r="AU337" s="227" t="s">
        <v>87</v>
      </c>
      <c r="AV337" s="13" t="s">
        <v>87</v>
      </c>
      <c r="AW337" s="13" t="s">
        <v>33</v>
      </c>
      <c r="AX337" s="13" t="s">
        <v>77</v>
      </c>
      <c r="AY337" s="227" t="s">
        <v>144</v>
      </c>
    </row>
    <row r="338" spans="2:51" s="13" customFormat="1" ht="12">
      <c r="B338" s="217"/>
      <c r="C338" s="218"/>
      <c r="D338" s="208" t="s">
        <v>153</v>
      </c>
      <c r="E338" s="219" t="s">
        <v>1</v>
      </c>
      <c r="F338" s="220" t="s">
        <v>415</v>
      </c>
      <c r="G338" s="218"/>
      <c r="H338" s="221">
        <v>42.69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153</v>
      </c>
      <c r="AU338" s="227" t="s">
        <v>87</v>
      </c>
      <c r="AV338" s="13" t="s">
        <v>87</v>
      </c>
      <c r="AW338" s="13" t="s">
        <v>33</v>
      </c>
      <c r="AX338" s="13" t="s">
        <v>77</v>
      </c>
      <c r="AY338" s="227" t="s">
        <v>144</v>
      </c>
    </row>
    <row r="339" spans="2:51" s="13" customFormat="1" ht="12">
      <c r="B339" s="217"/>
      <c r="C339" s="218"/>
      <c r="D339" s="208" t="s">
        <v>153</v>
      </c>
      <c r="E339" s="219" t="s">
        <v>1</v>
      </c>
      <c r="F339" s="220" t="s">
        <v>416</v>
      </c>
      <c r="G339" s="218"/>
      <c r="H339" s="221">
        <v>43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153</v>
      </c>
      <c r="AU339" s="227" t="s">
        <v>87</v>
      </c>
      <c r="AV339" s="13" t="s">
        <v>87</v>
      </c>
      <c r="AW339" s="13" t="s">
        <v>33</v>
      </c>
      <c r="AX339" s="13" t="s">
        <v>77</v>
      </c>
      <c r="AY339" s="227" t="s">
        <v>144</v>
      </c>
    </row>
    <row r="340" spans="2:51" s="13" customFormat="1" ht="12">
      <c r="B340" s="217"/>
      <c r="C340" s="218"/>
      <c r="D340" s="208" t="s">
        <v>153</v>
      </c>
      <c r="E340" s="219" t="s">
        <v>1</v>
      </c>
      <c r="F340" s="220" t="s">
        <v>417</v>
      </c>
      <c r="G340" s="218"/>
      <c r="H340" s="221">
        <v>6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153</v>
      </c>
      <c r="AU340" s="227" t="s">
        <v>87</v>
      </c>
      <c r="AV340" s="13" t="s">
        <v>87</v>
      </c>
      <c r="AW340" s="13" t="s">
        <v>33</v>
      </c>
      <c r="AX340" s="13" t="s">
        <v>77</v>
      </c>
      <c r="AY340" s="227" t="s">
        <v>144</v>
      </c>
    </row>
    <row r="341" spans="2:51" s="14" customFormat="1" ht="12">
      <c r="B341" s="228"/>
      <c r="C341" s="229"/>
      <c r="D341" s="208" t="s">
        <v>153</v>
      </c>
      <c r="E341" s="230" t="s">
        <v>1</v>
      </c>
      <c r="F341" s="231" t="s">
        <v>163</v>
      </c>
      <c r="G341" s="229"/>
      <c r="H341" s="232">
        <v>368.04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153</v>
      </c>
      <c r="AU341" s="238" t="s">
        <v>87</v>
      </c>
      <c r="AV341" s="14" t="s">
        <v>151</v>
      </c>
      <c r="AW341" s="14" t="s">
        <v>33</v>
      </c>
      <c r="AX341" s="14" t="s">
        <v>82</v>
      </c>
      <c r="AY341" s="238" t="s">
        <v>144</v>
      </c>
    </row>
    <row r="342" spans="2:65" s="1" customFormat="1" ht="24" customHeight="1">
      <c r="B342" s="35"/>
      <c r="C342" s="193" t="s">
        <v>418</v>
      </c>
      <c r="D342" s="193" t="s">
        <v>146</v>
      </c>
      <c r="E342" s="194" t="s">
        <v>419</v>
      </c>
      <c r="F342" s="195" t="s">
        <v>420</v>
      </c>
      <c r="G342" s="196" t="s">
        <v>210</v>
      </c>
      <c r="H342" s="197">
        <v>361.04</v>
      </c>
      <c r="I342" s="198"/>
      <c r="J342" s="199">
        <f>ROUND(I342*H342,2)</f>
        <v>0</v>
      </c>
      <c r="K342" s="195" t="s">
        <v>150</v>
      </c>
      <c r="L342" s="39"/>
      <c r="M342" s="200" t="s">
        <v>1</v>
      </c>
      <c r="N342" s="201" t="s">
        <v>42</v>
      </c>
      <c r="O342" s="67"/>
      <c r="P342" s="202">
        <f>O342*H342</f>
        <v>0</v>
      </c>
      <c r="Q342" s="202">
        <v>4E-05</v>
      </c>
      <c r="R342" s="202">
        <f>Q342*H342</f>
        <v>0.014441600000000002</v>
      </c>
      <c r="S342" s="202">
        <v>0</v>
      </c>
      <c r="T342" s="203">
        <f>S342*H342</f>
        <v>0</v>
      </c>
      <c r="AR342" s="204" t="s">
        <v>151</v>
      </c>
      <c r="AT342" s="204" t="s">
        <v>146</v>
      </c>
      <c r="AU342" s="204" t="s">
        <v>87</v>
      </c>
      <c r="AY342" s="17" t="s">
        <v>144</v>
      </c>
      <c r="BE342" s="205">
        <f>IF(N342="základní",J342,0)</f>
        <v>0</v>
      </c>
      <c r="BF342" s="205">
        <f>IF(N342="snížená",J342,0)</f>
        <v>0</v>
      </c>
      <c r="BG342" s="205">
        <f>IF(N342="zákl. přenesená",J342,0)</f>
        <v>0</v>
      </c>
      <c r="BH342" s="205">
        <f>IF(N342="sníž. přenesená",J342,0)</f>
        <v>0</v>
      </c>
      <c r="BI342" s="205">
        <f>IF(N342="nulová",J342,0)</f>
        <v>0</v>
      </c>
      <c r="BJ342" s="17" t="s">
        <v>82</v>
      </c>
      <c r="BK342" s="205">
        <f>ROUND(I342*H342,2)</f>
        <v>0</v>
      </c>
      <c r="BL342" s="17" t="s">
        <v>151</v>
      </c>
      <c r="BM342" s="204" t="s">
        <v>421</v>
      </c>
    </row>
    <row r="343" spans="2:51" s="13" customFormat="1" ht="12">
      <c r="B343" s="217"/>
      <c r="C343" s="218"/>
      <c r="D343" s="208" t="s">
        <v>153</v>
      </c>
      <c r="E343" s="219" t="s">
        <v>1</v>
      </c>
      <c r="F343" s="220" t="s">
        <v>412</v>
      </c>
      <c r="G343" s="218"/>
      <c r="H343" s="221">
        <v>177.9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153</v>
      </c>
      <c r="AU343" s="227" t="s">
        <v>87</v>
      </c>
      <c r="AV343" s="13" t="s">
        <v>87</v>
      </c>
      <c r="AW343" s="13" t="s">
        <v>33</v>
      </c>
      <c r="AX343" s="13" t="s">
        <v>77</v>
      </c>
      <c r="AY343" s="227" t="s">
        <v>144</v>
      </c>
    </row>
    <row r="344" spans="2:51" s="13" customFormat="1" ht="12">
      <c r="B344" s="217"/>
      <c r="C344" s="218"/>
      <c r="D344" s="208" t="s">
        <v>153</v>
      </c>
      <c r="E344" s="219" t="s">
        <v>1</v>
      </c>
      <c r="F344" s="220" t="s">
        <v>413</v>
      </c>
      <c r="G344" s="218"/>
      <c r="H344" s="221">
        <v>13.4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153</v>
      </c>
      <c r="AU344" s="227" t="s">
        <v>87</v>
      </c>
      <c r="AV344" s="13" t="s">
        <v>87</v>
      </c>
      <c r="AW344" s="13" t="s">
        <v>33</v>
      </c>
      <c r="AX344" s="13" t="s">
        <v>77</v>
      </c>
      <c r="AY344" s="227" t="s">
        <v>144</v>
      </c>
    </row>
    <row r="345" spans="2:51" s="13" customFormat="1" ht="12">
      <c r="B345" s="217"/>
      <c r="C345" s="218"/>
      <c r="D345" s="208" t="s">
        <v>153</v>
      </c>
      <c r="E345" s="219" t="s">
        <v>1</v>
      </c>
      <c r="F345" s="220" t="s">
        <v>414</v>
      </c>
      <c r="G345" s="218"/>
      <c r="H345" s="221">
        <v>85.05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153</v>
      </c>
      <c r="AU345" s="227" t="s">
        <v>87</v>
      </c>
      <c r="AV345" s="13" t="s">
        <v>87</v>
      </c>
      <c r="AW345" s="13" t="s">
        <v>33</v>
      </c>
      <c r="AX345" s="13" t="s">
        <v>77</v>
      </c>
      <c r="AY345" s="227" t="s">
        <v>144</v>
      </c>
    </row>
    <row r="346" spans="2:51" s="13" customFormat="1" ht="12">
      <c r="B346" s="217"/>
      <c r="C346" s="218"/>
      <c r="D346" s="208" t="s">
        <v>153</v>
      </c>
      <c r="E346" s="219" t="s">
        <v>1</v>
      </c>
      <c r="F346" s="220" t="s">
        <v>415</v>
      </c>
      <c r="G346" s="218"/>
      <c r="H346" s="221">
        <v>42.69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153</v>
      </c>
      <c r="AU346" s="227" t="s">
        <v>87</v>
      </c>
      <c r="AV346" s="13" t="s">
        <v>87</v>
      </c>
      <c r="AW346" s="13" t="s">
        <v>33</v>
      </c>
      <c r="AX346" s="13" t="s">
        <v>77</v>
      </c>
      <c r="AY346" s="227" t="s">
        <v>144</v>
      </c>
    </row>
    <row r="347" spans="2:51" s="13" customFormat="1" ht="12">
      <c r="B347" s="217"/>
      <c r="C347" s="218"/>
      <c r="D347" s="208" t="s">
        <v>153</v>
      </c>
      <c r="E347" s="219" t="s">
        <v>1</v>
      </c>
      <c r="F347" s="220" t="s">
        <v>422</v>
      </c>
      <c r="G347" s="218"/>
      <c r="H347" s="221">
        <v>42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153</v>
      </c>
      <c r="AU347" s="227" t="s">
        <v>87</v>
      </c>
      <c r="AV347" s="13" t="s">
        <v>87</v>
      </c>
      <c r="AW347" s="13" t="s">
        <v>33</v>
      </c>
      <c r="AX347" s="13" t="s">
        <v>77</v>
      </c>
      <c r="AY347" s="227" t="s">
        <v>144</v>
      </c>
    </row>
    <row r="348" spans="2:51" s="14" customFormat="1" ht="12">
      <c r="B348" s="228"/>
      <c r="C348" s="229"/>
      <c r="D348" s="208" t="s">
        <v>153</v>
      </c>
      <c r="E348" s="230" t="s">
        <v>1</v>
      </c>
      <c r="F348" s="231" t="s">
        <v>163</v>
      </c>
      <c r="G348" s="229"/>
      <c r="H348" s="232">
        <v>361.04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153</v>
      </c>
      <c r="AU348" s="238" t="s">
        <v>87</v>
      </c>
      <c r="AV348" s="14" t="s">
        <v>151</v>
      </c>
      <c r="AW348" s="14" t="s">
        <v>33</v>
      </c>
      <c r="AX348" s="14" t="s">
        <v>82</v>
      </c>
      <c r="AY348" s="238" t="s">
        <v>144</v>
      </c>
    </row>
    <row r="349" spans="2:65" s="1" customFormat="1" ht="16.5" customHeight="1">
      <c r="B349" s="35"/>
      <c r="C349" s="193" t="s">
        <v>423</v>
      </c>
      <c r="D349" s="193" t="s">
        <v>146</v>
      </c>
      <c r="E349" s="194" t="s">
        <v>424</v>
      </c>
      <c r="F349" s="195" t="s">
        <v>425</v>
      </c>
      <c r="G349" s="196" t="s">
        <v>210</v>
      </c>
      <c r="H349" s="197">
        <v>21303</v>
      </c>
      <c r="I349" s="198"/>
      <c r="J349" s="199">
        <f>ROUND(I349*H349,2)</f>
        <v>0</v>
      </c>
      <c r="K349" s="195" t="s">
        <v>150</v>
      </c>
      <c r="L349" s="39"/>
      <c r="M349" s="200" t="s">
        <v>1</v>
      </c>
      <c r="N349" s="201" t="s">
        <v>42</v>
      </c>
      <c r="O349" s="67"/>
      <c r="P349" s="202">
        <f>O349*H349</f>
        <v>0</v>
      </c>
      <c r="Q349" s="202">
        <v>0</v>
      </c>
      <c r="R349" s="202">
        <f>Q349*H349</f>
        <v>0</v>
      </c>
      <c r="S349" s="202">
        <v>0</v>
      </c>
      <c r="T349" s="203">
        <f>S349*H349</f>
        <v>0</v>
      </c>
      <c r="AR349" s="204" t="s">
        <v>151</v>
      </c>
      <c r="AT349" s="204" t="s">
        <v>146</v>
      </c>
      <c r="AU349" s="204" t="s">
        <v>87</v>
      </c>
      <c r="AY349" s="17" t="s">
        <v>144</v>
      </c>
      <c r="BE349" s="205">
        <f>IF(N349="základní",J349,0)</f>
        <v>0</v>
      </c>
      <c r="BF349" s="205">
        <f>IF(N349="snížená",J349,0)</f>
        <v>0</v>
      </c>
      <c r="BG349" s="205">
        <f>IF(N349="zákl. přenesená",J349,0)</f>
        <v>0</v>
      </c>
      <c r="BH349" s="205">
        <f>IF(N349="sníž. přenesená",J349,0)</f>
        <v>0</v>
      </c>
      <c r="BI349" s="205">
        <f>IF(N349="nulová",J349,0)</f>
        <v>0</v>
      </c>
      <c r="BJ349" s="17" t="s">
        <v>82</v>
      </c>
      <c r="BK349" s="205">
        <f>ROUND(I349*H349,2)</f>
        <v>0</v>
      </c>
      <c r="BL349" s="17" t="s">
        <v>151</v>
      </c>
      <c r="BM349" s="204" t="s">
        <v>426</v>
      </c>
    </row>
    <row r="350" spans="2:51" s="12" customFormat="1" ht="12">
      <c r="B350" s="206"/>
      <c r="C350" s="207"/>
      <c r="D350" s="208" t="s">
        <v>153</v>
      </c>
      <c r="E350" s="209" t="s">
        <v>1</v>
      </c>
      <c r="F350" s="210" t="s">
        <v>427</v>
      </c>
      <c r="G350" s="207"/>
      <c r="H350" s="209" t="s">
        <v>1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153</v>
      </c>
      <c r="AU350" s="216" t="s">
        <v>87</v>
      </c>
      <c r="AV350" s="12" t="s">
        <v>82</v>
      </c>
      <c r="AW350" s="12" t="s">
        <v>33</v>
      </c>
      <c r="AX350" s="12" t="s">
        <v>77</v>
      </c>
      <c r="AY350" s="216" t="s">
        <v>144</v>
      </c>
    </row>
    <row r="351" spans="2:51" s="13" customFormat="1" ht="12">
      <c r="B351" s="217"/>
      <c r="C351" s="218"/>
      <c r="D351" s="208" t="s">
        <v>153</v>
      </c>
      <c r="E351" s="219" t="s">
        <v>1</v>
      </c>
      <c r="F351" s="220" t="s">
        <v>428</v>
      </c>
      <c r="G351" s="218"/>
      <c r="H351" s="221">
        <v>5103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153</v>
      </c>
      <c r="AU351" s="227" t="s">
        <v>87</v>
      </c>
      <c r="AV351" s="13" t="s">
        <v>87</v>
      </c>
      <c r="AW351" s="13" t="s">
        <v>33</v>
      </c>
      <c r="AX351" s="13" t="s">
        <v>77</v>
      </c>
      <c r="AY351" s="227" t="s">
        <v>144</v>
      </c>
    </row>
    <row r="352" spans="2:51" s="13" customFormat="1" ht="12">
      <c r="B352" s="217"/>
      <c r="C352" s="218"/>
      <c r="D352" s="208" t="s">
        <v>153</v>
      </c>
      <c r="E352" s="219" t="s">
        <v>1</v>
      </c>
      <c r="F352" s="220" t="s">
        <v>429</v>
      </c>
      <c r="G352" s="218"/>
      <c r="H352" s="221">
        <v>11700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153</v>
      </c>
      <c r="AU352" s="227" t="s">
        <v>87</v>
      </c>
      <c r="AV352" s="13" t="s">
        <v>87</v>
      </c>
      <c r="AW352" s="13" t="s">
        <v>33</v>
      </c>
      <c r="AX352" s="13" t="s">
        <v>77</v>
      </c>
      <c r="AY352" s="227" t="s">
        <v>144</v>
      </c>
    </row>
    <row r="353" spans="2:51" s="13" customFormat="1" ht="22.5">
      <c r="B353" s="217"/>
      <c r="C353" s="218"/>
      <c r="D353" s="208" t="s">
        <v>153</v>
      </c>
      <c r="E353" s="219" t="s">
        <v>1</v>
      </c>
      <c r="F353" s="220" t="s">
        <v>430</v>
      </c>
      <c r="G353" s="218"/>
      <c r="H353" s="221">
        <v>4500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153</v>
      </c>
      <c r="AU353" s="227" t="s">
        <v>87</v>
      </c>
      <c r="AV353" s="13" t="s">
        <v>87</v>
      </c>
      <c r="AW353" s="13" t="s">
        <v>33</v>
      </c>
      <c r="AX353" s="13" t="s">
        <v>77</v>
      </c>
      <c r="AY353" s="227" t="s">
        <v>144</v>
      </c>
    </row>
    <row r="354" spans="2:51" s="14" customFormat="1" ht="12">
      <c r="B354" s="228"/>
      <c r="C354" s="229"/>
      <c r="D354" s="208" t="s">
        <v>153</v>
      </c>
      <c r="E354" s="230" t="s">
        <v>1</v>
      </c>
      <c r="F354" s="231" t="s">
        <v>163</v>
      </c>
      <c r="G354" s="229"/>
      <c r="H354" s="232">
        <v>21303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153</v>
      </c>
      <c r="AU354" s="238" t="s">
        <v>87</v>
      </c>
      <c r="AV354" s="14" t="s">
        <v>151</v>
      </c>
      <c r="AW354" s="14" t="s">
        <v>33</v>
      </c>
      <c r="AX354" s="14" t="s">
        <v>82</v>
      </c>
      <c r="AY354" s="238" t="s">
        <v>144</v>
      </c>
    </row>
    <row r="355" spans="2:65" s="1" customFormat="1" ht="16.5" customHeight="1">
      <c r="B355" s="35"/>
      <c r="C355" s="193" t="s">
        <v>431</v>
      </c>
      <c r="D355" s="193" t="s">
        <v>146</v>
      </c>
      <c r="E355" s="194" t="s">
        <v>432</v>
      </c>
      <c r="F355" s="195" t="s">
        <v>433</v>
      </c>
      <c r="G355" s="196" t="s">
        <v>210</v>
      </c>
      <c r="H355" s="197">
        <v>34.46</v>
      </c>
      <c r="I355" s="198"/>
      <c r="J355" s="199">
        <f>ROUND(I355*H355,2)</f>
        <v>0</v>
      </c>
      <c r="K355" s="195" t="s">
        <v>150</v>
      </c>
      <c r="L355" s="39"/>
      <c r="M355" s="200" t="s">
        <v>1</v>
      </c>
      <c r="N355" s="201" t="s">
        <v>42</v>
      </c>
      <c r="O355" s="67"/>
      <c r="P355" s="202">
        <f>O355*H355</f>
        <v>0</v>
      </c>
      <c r="Q355" s="202">
        <v>1E-05</v>
      </c>
      <c r="R355" s="202">
        <f>Q355*H355</f>
        <v>0.00034460000000000003</v>
      </c>
      <c r="S355" s="202">
        <v>0</v>
      </c>
      <c r="T355" s="203">
        <f>S355*H355</f>
        <v>0</v>
      </c>
      <c r="AR355" s="204" t="s">
        <v>151</v>
      </c>
      <c r="AT355" s="204" t="s">
        <v>146</v>
      </c>
      <c r="AU355" s="204" t="s">
        <v>87</v>
      </c>
      <c r="AY355" s="17" t="s">
        <v>144</v>
      </c>
      <c r="BE355" s="205">
        <f>IF(N355="základní",J355,0)</f>
        <v>0</v>
      </c>
      <c r="BF355" s="205">
        <f>IF(N355="snížená",J355,0)</f>
        <v>0</v>
      </c>
      <c r="BG355" s="205">
        <f>IF(N355="zákl. přenesená",J355,0)</f>
        <v>0</v>
      </c>
      <c r="BH355" s="205">
        <f>IF(N355="sníž. přenesená",J355,0)</f>
        <v>0</v>
      </c>
      <c r="BI355" s="205">
        <f>IF(N355="nulová",J355,0)</f>
        <v>0</v>
      </c>
      <c r="BJ355" s="17" t="s">
        <v>82</v>
      </c>
      <c r="BK355" s="205">
        <f>ROUND(I355*H355,2)</f>
        <v>0</v>
      </c>
      <c r="BL355" s="17" t="s">
        <v>151</v>
      </c>
      <c r="BM355" s="204" t="s">
        <v>434</v>
      </c>
    </row>
    <row r="356" spans="2:51" s="13" customFormat="1" ht="12">
      <c r="B356" s="217"/>
      <c r="C356" s="218"/>
      <c r="D356" s="208" t="s">
        <v>153</v>
      </c>
      <c r="E356" s="219" t="s">
        <v>1</v>
      </c>
      <c r="F356" s="220" t="s">
        <v>435</v>
      </c>
      <c r="G356" s="218"/>
      <c r="H356" s="221">
        <v>24.87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153</v>
      </c>
      <c r="AU356" s="227" t="s">
        <v>87</v>
      </c>
      <c r="AV356" s="13" t="s">
        <v>87</v>
      </c>
      <c r="AW356" s="13" t="s">
        <v>33</v>
      </c>
      <c r="AX356" s="13" t="s">
        <v>77</v>
      </c>
      <c r="AY356" s="227" t="s">
        <v>144</v>
      </c>
    </row>
    <row r="357" spans="2:51" s="13" customFormat="1" ht="12">
      <c r="B357" s="217"/>
      <c r="C357" s="218"/>
      <c r="D357" s="208" t="s">
        <v>153</v>
      </c>
      <c r="E357" s="219" t="s">
        <v>1</v>
      </c>
      <c r="F357" s="220" t="s">
        <v>436</v>
      </c>
      <c r="G357" s="218"/>
      <c r="H357" s="221">
        <v>9.59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153</v>
      </c>
      <c r="AU357" s="227" t="s">
        <v>87</v>
      </c>
      <c r="AV357" s="13" t="s">
        <v>87</v>
      </c>
      <c r="AW357" s="13" t="s">
        <v>33</v>
      </c>
      <c r="AX357" s="13" t="s">
        <v>77</v>
      </c>
      <c r="AY357" s="227" t="s">
        <v>144</v>
      </c>
    </row>
    <row r="358" spans="2:51" s="14" customFormat="1" ht="12">
      <c r="B358" s="228"/>
      <c r="C358" s="229"/>
      <c r="D358" s="208" t="s">
        <v>153</v>
      </c>
      <c r="E358" s="230" t="s">
        <v>1</v>
      </c>
      <c r="F358" s="231" t="s">
        <v>163</v>
      </c>
      <c r="G358" s="229"/>
      <c r="H358" s="232">
        <v>34.46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153</v>
      </c>
      <c r="AU358" s="238" t="s">
        <v>87</v>
      </c>
      <c r="AV358" s="14" t="s">
        <v>151</v>
      </c>
      <c r="AW358" s="14" t="s">
        <v>33</v>
      </c>
      <c r="AX358" s="14" t="s">
        <v>82</v>
      </c>
      <c r="AY358" s="238" t="s">
        <v>144</v>
      </c>
    </row>
    <row r="359" spans="2:65" s="1" customFormat="1" ht="16.5" customHeight="1">
      <c r="B359" s="35"/>
      <c r="C359" s="193" t="s">
        <v>437</v>
      </c>
      <c r="D359" s="193" t="s">
        <v>146</v>
      </c>
      <c r="E359" s="194" t="s">
        <v>438</v>
      </c>
      <c r="F359" s="195" t="s">
        <v>439</v>
      </c>
      <c r="G359" s="196" t="s">
        <v>210</v>
      </c>
      <c r="H359" s="197">
        <v>40091.2</v>
      </c>
      <c r="I359" s="198"/>
      <c r="J359" s="199">
        <f>ROUND(I359*H359,2)</f>
        <v>0</v>
      </c>
      <c r="K359" s="195" t="s">
        <v>150</v>
      </c>
      <c r="L359" s="39"/>
      <c r="M359" s="200" t="s">
        <v>1</v>
      </c>
      <c r="N359" s="201" t="s">
        <v>42</v>
      </c>
      <c r="O359" s="67"/>
      <c r="P359" s="202">
        <f>O359*H359</f>
        <v>0</v>
      </c>
      <c r="Q359" s="202">
        <v>0</v>
      </c>
      <c r="R359" s="202">
        <f>Q359*H359</f>
        <v>0</v>
      </c>
      <c r="S359" s="202">
        <v>0</v>
      </c>
      <c r="T359" s="203">
        <f>S359*H359</f>
        <v>0</v>
      </c>
      <c r="AR359" s="204" t="s">
        <v>151</v>
      </c>
      <c r="AT359" s="204" t="s">
        <v>146</v>
      </c>
      <c r="AU359" s="204" t="s">
        <v>87</v>
      </c>
      <c r="AY359" s="17" t="s">
        <v>144</v>
      </c>
      <c r="BE359" s="205">
        <f>IF(N359="základní",J359,0)</f>
        <v>0</v>
      </c>
      <c r="BF359" s="205">
        <f>IF(N359="snížená",J359,0)</f>
        <v>0</v>
      </c>
      <c r="BG359" s="205">
        <f>IF(N359="zákl. přenesená",J359,0)</f>
        <v>0</v>
      </c>
      <c r="BH359" s="205">
        <f>IF(N359="sníž. přenesená",J359,0)</f>
        <v>0</v>
      </c>
      <c r="BI359" s="205">
        <f>IF(N359="nulová",J359,0)</f>
        <v>0</v>
      </c>
      <c r="BJ359" s="17" t="s">
        <v>82</v>
      </c>
      <c r="BK359" s="205">
        <f>ROUND(I359*H359,2)</f>
        <v>0</v>
      </c>
      <c r="BL359" s="17" t="s">
        <v>151</v>
      </c>
      <c r="BM359" s="204" t="s">
        <v>440</v>
      </c>
    </row>
    <row r="360" spans="2:51" s="12" customFormat="1" ht="12">
      <c r="B360" s="206"/>
      <c r="C360" s="207"/>
      <c r="D360" s="208" t="s">
        <v>153</v>
      </c>
      <c r="E360" s="209" t="s">
        <v>1</v>
      </c>
      <c r="F360" s="210" t="s">
        <v>441</v>
      </c>
      <c r="G360" s="207"/>
      <c r="H360" s="209" t="s">
        <v>1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153</v>
      </c>
      <c r="AU360" s="216" t="s">
        <v>87</v>
      </c>
      <c r="AV360" s="12" t="s">
        <v>82</v>
      </c>
      <c r="AW360" s="12" t="s">
        <v>33</v>
      </c>
      <c r="AX360" s="12" t="s">
        <v>77</v>
      </c>
      <c r="AY360" s="216" t="s">
        <v>144</v>
      </c>
    </row>
    <row r="361" spans="2:51" s="13" customFormat="1" ht="12">
      <c r="B361" s="217"/>
      <c r="C361" s="218"/>
      <c r="D361" s="208" t="s">
        <v>153</v>
      </c>
      <c r="E361" s="219" t="s">
        <v>1</v>
      </c>
      <c r="F361" s="220" t="s">
        <v>428</v>
      </c>
      <c r="G361" s="218"/>
      <c r="H361" s="221">
        <v>5103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153</v>
      </c>
      <c r="AU361" s="227" t="s">
        <v>87</v>
      </c>
      <c r="AV361" s="13" t="s">
        <v>87</v>
      </c>
      <c r="AW361" s="13" t="s">
        <v>33</v>
      </c>
      <c r="AX361" s="13" t="s">
        <v>77</v>
      </c>
      <c r="AY361" s="227" t="s">
        <v>144</v>
      </c>
    </row>
    <row r="362" spans="2:51" s="13" customFormat="1" ht="12">
      <c r="B362" s="217"/>
      <c r="C362" s="218"/>
      <c r="D362" s="208" t="s">
        <v>153</v>
      </c>
      <c r="E362" s="219" t="s">
        <v>1</v>
      </c>
      <c r="F362" s="220" t="s">
        <v>442</v>
      </c>
      <c r="G362" s="218"/>
      <c r="H362" s="221">
        <v>17550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153</v>
      </c>
      <c r="AU362" s="227" t="s">
        <v>87</v>
      </c>
      <c r="AV362" s="13" t="s">
        <v>87</v>
      </c>
      <c r="AW362" s="13" t="s">
        <v>33</v>
      </c>
      <c r="AX362" s="13" t="s">
        <v>77</v>
      </c>
      <c r="AY362" s="227" t="s">
        <v>144</v>
      </c>
    </row>
    <row r="363" spans="2:51" s="12" customFormat="1" ht="12">
      <c r="B363" s="206"/>
      <c r="C363" s="207"/>
      <c r="D363" s="208" t="s">
        <v>153</v>
      </c>
      <c r="E363" s="209" t="s">
        <v>1</v>
      </c>
      <c r="F363" s="210" t="s">
        <v>443</v>
      </c>
      <c r="G363" s="207"/>
      <c r="H363" s="209" t="s">
        <v>1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153</v>
      </c>
      <c r="AU363" s="216" t="s">
        <v>87</v>
      </c>
      <c r="AV363" s="12" t="s">
        <v>82</v>
      </c>
      <c r="AW363" s="12" t="s">
        <v>33</v>
      </c>
      <c r="AX363" s="12" t="s">
        <v>77</v>
      </c>
      <c r="AY363" s="216" t="s">
        <v>144</v>
      </c>
    </row>
    <row r="364" spans="2:51" s="13" customFormat="1" ht="12">
      <c r="B364" s="217"/>
      <c r="C364" s="218"/>
      <c r="D364" s="208" t="s">
        <v>153</v>
      </c>
      <c r="E364" s="219" t="s">
        <v>1</v>
      </c>
      <c r="F364" s="220" t="s">
        <v>444</v>
      </c>
      <c r="G364" s="218"/>
      <c r="H364" s="221">
        <v>17438.2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153</v>
      </c>
      <c r="AU364" s="227" t="s">
        <v>87</v>
      </c>
      <c r="AV364" s="13" t="s">
        <v>87</v>
      </c>
      <c r="AW364" s="13" t="s">
        <v>33</v>
      </c>
      <c r="AX364" s="13" t="s">
        <v>77</v>
      </c>
      <c r="AY364" s="227" t="s">
        <v>144</v>
      </c>
    </row>
    <row r="365" spans="2:51" s="14" customFormat="1" ht="12">
      <c r="B365" s="228"/>
      <c r="C365" s="229"/>
      <c r="D365" s="208" t="s">
        <v>153</v>
      </c>
      <c r="E365" s="230" t="s">
        <v>1</v>
      </c>
      <c r="F365" s="231" t="s">
        <v>163</v>
      </c>
      <c r="G365" s="229"/>
      <c r="H365" s="232">
        <v>40091.2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153</v>
      </c>
      <c r="AU365" s="238" t="s">
        <v>87</v>
      </c>
      <c r="AV365" s="14" t="s">
        <v>151</v>
      </c>
      <c r="AW365" s="14" t="s">
        <v>33</v>
      </c>
      <c r="AX365" s="14" t="s">
        <v>82</v>
      </c>
      <c r="AY365" s="238" t="s">
        <v>144</v>
      </c>
    </row>
    <row r="366" spans="2:65" s="1" customFormat="1" ht="16.5" customHeight="1">
      <c r="B366" s="35"/>
      <c r="C366" s="193" t="s">
        <v>445</v>
      </c>
      <c r="D366" s="193" t="s">
        <v>146</v>
      </c>
      <c r="E366" s="194" t="s">
        <v>446</v>
      </c>
      <c r="F366" s="195" t="s">
        <v>447</v>
      </c>
      <c r="G366" s="196" t="s">
        <v>210</v>
      </c>
      <c r="H366" s="197">
        <v>6000</v>
      </c>
      <c r="I366" s="198"/>
      <c r="J366" s="199">
        <f>ROUND(I366*H366,2)</f>
        <v>0</v>
      </c>
      <c r="K366" s="195" t="s">
        <v>150</v>
      </c>
      <c r="L366" s="39"/>
      <c r="M366" s="200" t="s">
        <v>1</v>
      </c>
      <c r="N366" s="201" t="s">
        <v>42</v>
      </c>
      <c r="O366" s="67"/>
      <c r="P366" s="202">
        <f>O366*H366</f>
        <v>0</v>
      </c>
      <c r="Q366" s="202">
        <v>0</v>
      </c>
      <c r="R366" s="202">
        <f>Q366*H366</f>
        <v>0</v>
      </c>
      <c r="S366" s="202">
        <v>0</v>
      </c>
      <c r="T366" s="203">
        <f>S366*H366</f>
        <v>0</v>
      </c>
      <c r="AR366" s="204" t="s">
        <v>151</v>
      </c>
      <c r="AT366" s="204" t="s">
        <v>146</v>
      </c>
      <c r="AU366" s="204" t="s">
        <v>87</v>
      </c>
      <c r="AY366" s="17" t="s">
        <v>144</v>
      </c>
      <c r="BE366" s="205">
        <f>IF(N366="základní",J366,0)</f>
        <v>0</v>
      </c>
      <c r="BF366" s="205">
        <f>IF(N366="snížená",J366,0)</f>
        <v>0</v>
      </c>
      <c r="BG366" s="205">
        <f>IF(N366="zákl. přenesená",J366,0)</f>
        <v>0</v>
      </c>
      <c r="BH366" s="205">
        <f>IF(N366="sníž. přenesená",J366,0)</f>
        <v>0</v>
      </c>
      <c r="BI366" s="205">
        <f>IF(N366="nulová",J366,0)</f>
        <v>0</v>
      </c>
      <c r="BJ366" s="17" t="s">
        <v>82</v>
      </c>
      <c r="BK366" s="205">
        <f>ROUND(I366*H366,2)</f>
        <v>0</v>
      </c>
      <c r="BL366" s="17" t="s">
        <v>151</v>
      </c>
      <c r="BM366" s="204" t="s">
        <v>448</v>
      </c>
    </row>
    <row r="367" spans="2:51" s="12" customFormat="1" ht="12">
      <c r="B367" s="206"/>
      <c r="C367" s="207"/>
      <c r="D367" s="208" t="s">
        <v>153</v>
      </c>
      <c r="E367" s="209" t="s">
        <v>1</v>
      </c>
      <c r="F367" s="210" t="s">
        <v>449</v>
      </c>
      <c r="G367" s="207"/>
      <c r="H367" s="209" t="s">
        <v>1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153</v>
      </c>
      <c r="AU367" s="216" t="s">
        <v>87</v>
      </c>
      <c r="AV367" s="12" t="s">
        <v>82</v>
      </c>
      <c r="AW367" s="12" t="s">
        <v>33</v>
      </c>
      <c r="AX367" s="12" t="s">
        <v>77</v>
      </c>
      <c r="AY367" s="216" t="s">
        <v>144</v>
      </c>
    </row>
    <row r="368" spans="2:51" s="13" customFormat="1" ht="22.5">
      <c r="B368" s="217"/>
      <c r="C368" s="218"/>
      <c r="D368" s="208" t="s">
        <v>153</v>
      </c>
      <c r="E368" s="219" t="s">
        <v>1</v>
      </c>
      <c r="F368" s="220" t="s">
        <v>450</v>
      </c>
      <c r="G368" s="218"/>
      <c r="H368" s="221">
        <v>6000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153</v>
      </c>
      <c r="AU368" s="227" t="s">
        <v>87</v>
      </c>
      <c r="AV368" s="13" t="s">
        <v>87</v>
      </c>
      <c r="AW368" s="13" t="s">
        <v>33</v>
      </c>
      <c r="AX368" s="13" t="s">
        <v>82</v>
      </c>
      <c r="AY368" s="227" t="s">
        <v>144</v>
      </c>
    </row>
    <row r="369" spans="2:65" s="1" customFormat="1" ht="24" customHeight="1">
      <c r="B369" s="35"/>
      <c r="C369" s="193" t="s">
        <v>451</v>
      </c>
      <c r="D369" s="193" t="s">
        <v>146</v>
      </c>
      <c r="E369" s="194" t="s">
        <v>452</v>
      </c>
      <c r="F369" s="195" t="s">
        <v>453</v>
      </c>
      <c r="G369" s="196" t="s">
        <v>226</v>
      </c>
      <c r="H369" s="197">
        <v>2</v>
      </c>
      <c r="I369" s="198"/>
      <c r="J369" s="199">
        <f>ROUND(I369*H369,2)</f>
        <v>0</v>
      </c>
      <c r="K369" s="195" t="s">
        <v>1</v>
      </c>
      <c r="L369" s="39"/>
      <c r="M369" s="200" t="s">
        <v>1</v>
      </c>
      <c r="N369" s="201" t="s">
        <v>42</v>
      </c>
      <c r="O369" s="67"/>
      <c r="P369" s="202">
        <f>O369*H369</f>
        <v>0</v>
      </c>
      <c r="Q369" s="202">
        <v>0.00016</v>
      </c>
      <c r="R369" s="202">
        <f>Q369*H369</f>
        <v>0.00032</v>
      </c>
      <c r="S369" s="202">
        <v>0</v>
      </c>
      <c r="T369" s="203">
        <f>S369*H369</f>
        <v>0</v>
      </c>
      <c r="AR369" s="204" t="s">
        <v>151</v>
      </c>
      <c r="AT369" s="204" t="s">
        <v>146</v>
      </c>
      <c r="AU369" s="204" t="s">
        <v>87</v>
      </c>
      <c r="AY369" s="17" t="s">
        <v>144</v>
      </c>
      <c r="BE369" s="205">
        <f>IF(N369="základní",J369,0)</f>
        <v>0</v>
      </c>
      <c r="BF369" s="205">
        <f>IF(N369="snížená",J369,0)</f>
        <v>0</v>
      </c>
      <c r="BG369" s="205">
        <f>IF(N369="zákl. přenesená",J369,0)</f>
        <v>0</v>
      </c>
      <c r="BH369" s="205">
        <f>IF(N369="sníž. přenesená",J369,0)</f>
        <v>0</v>
      </c>
      <c r="BI369" s="205">
        <f>IF(N369="nulová",J369,0)</f>
        <v>0</v>
      </c>
      <c r="BJ369" s="17" t="s">
        <v>82</v>
      </c>
      <c r="BK369" s="205">
        <f>ROUND(I369*H369,2)</f>
        <v>0</v>
      </c>
      <c r="BL369" s="17" t="s">
        <v>151</v>
      </c>
      <c r="BM369" s="204" t="s">
        <v>454</v>
      </c>
    </row>
    <row r="370" spans="2:51" s="13" customFormat="1" ht="12">
      <c r="B370" s="217"/>
      <c r="C370" s="218"/>
      <c r="D370" s="208" t="s">
        <v>153</v>
      </c>
      <c r="E370" s="219" t="s">
        <v>1</v>
      </c>
      <c r="F370" s="220" t="s">
        <v>455</v>
      </c>
      <c r="G370" s="218"/>
      <c r="H370" s="221">
        <v>2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153</v>
      </c>
      <c r="AU370" s="227" t="s">
        <v>87</v>
      </c>
      <c r="AV370" s="13" t="s">
        <v>87</v>
      </c>
      <c r="AW370" s="13" t="s">
        <v>33</v>
      </c>
      <c r="AX370" s="13" t="s">
        <v>82</v>
      </c>
      <c r="AY370" s="227" t="s">
        <v>144</v>
      </c>
    </row>
    <row r="371" spans="2:65" s="1" customFormat="1" ht="24" customHeight="1">
      <c r="B371" s="35"/>
      <c r="C371" s="193" t="s">
        <v>456</v>
      </c>
      <c r="D371" s="193" t="s">
        <v>146</v>
      </c>
      <c r="E371" s="194" t="s">
        <v>457</v>
      </c>
      <c r="F371" s="195" t="s">
        <v>458</v>
      </c>
      <c r="G371" s="196" t="s">
        <v>149</v>
      </c>
      <c r="H371" s="197">
        <v>0.28</v>
      </c>
      <c r="I371" s="198"/>
      <c r="J371" s="199">
        <f>ROUND(I371*H371,2)</f>
        <v>0</v>
      </c>
      <c r="K371" s="195" t="s">
        <v>1</v>
      </c>
      <c r="L371" s="39"/>
      <c r="M371" s="200" t="s">
        <v>1</v>
      </c>
      <c r="N371" s="201" t="s">
        <v>42</v>
      </c>
      <c r="O371" s="67"/>
      <c r="P371" s="202">
        <f>O371*H371</f>
        <v>0</v>
      </c>
      <c r="Q371" s="202">
        <v>0</v>
      </c>
      <c r="R371" s="202">
        <f>Q371*H371</f>
        <v>0</v>
      </c>
      <c r="S371" s="202">
        <v>2.2</v>
      </c>
      <c r="T371" s="203">
        <f>S371*H371</f>
        <v>0.6160000000000001</v>
      </c>
      <c r="AR371" s="204" t="s">
        <v>151</v>
      </c>
      <c r="AT371" s="204" t="s">
        <v>146</v>
      </c>
      <c r="AU371" s="204" t="s">
        <v>87</v>
      </c>
      <c r="AY371" s="17" t="s">
        <v>144</v>
      </c>
      <c r="BE371" s="205">
        <f>IF(N371="základní",J371,0)</f>
        <v>0</v>
      </c>
      <c r="BF371" s="205">
        <f>IF(N371="snížená",J371,0)</f>
        <v>0</v>
      </c>
      <c r="BG371" s="205">
        <f>IF(N371="zákl. přenesená",J371,0)</f>
        <v>0</v>
      </c>
      <c r="BH371" s="205">
        <f>IF(N371="sníž. přenesená",J371,0)</f>
        <v>0</v>
      </c>
      <c r="BI371" s="205">
        <f>IF(N371="nulová",J371,0)</f>
        <v>0</v>
      </c>
      <c r="BJ371" s="17" t="s">
        <v>82</v>
      </c>
      <c r="BK371" s="205">
        <f>ROUND(I371*H371,2)</f>
        <v>0</v>
      </c>
      <c r="BL371" s="17" t="s">
        <v>151</v>
      </c>
      <c r="BM371" s="204" t="s">
        <v>459</v>
      </c>
    </row>
    <row r="372" spans="2:51" s="12" customFormat="1" ht="12">
      <c r="B372" s="206"/>
      <c r="C372" s="207"/>
      <c r="D372" s="208" t="s">
        <v>153</v>
      </c>
      <c r="E372" s="209" t="s">
        <v>1</v>
      </c>
      <c r="F372" s="210" t="s">
        <v>154</v>
      </c>
      <c r="G372" s="207"/>
      <c r="H372" s="209" t="s">
        <v>1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153</v>
      </c>
      <c r="AU372" s="216" t="s">
        <v>87</v>
      </c>
      <c r="AV372" s="12" t="s">
        <v>82</v>
      </c>
      <c r="AW372" s="12" t="s">
        <v>33</v>
      </c>
      <c r="AX372" s="12" t="s">
        <v>77</v>
      </c>
      <c r="AY372" s="216" t="s">
        <v>144</v>
      </c>
    </row>
    <row r="373" spans="2:51" s="13" customFormat="1" ht="12">
      <c r="B373" s="217"/>
      <c r="C373" s="218"/>
      <c r="D373" s="208" t="s">
        <v>153</v>
      </c>
      <c r="E373" s="219" t="s">
        <v>1</v>
      </c>
      <c r="F373" s="220" t="s">
        <v>460</v>
      </c>
      <c r="G373" s="218"/>
      <c r="H373" s="221">
        <v>0.15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153</v>
      </c>
      <c r="AU373" s="227" t="s">
        <v>87</v>
      </c>
      <c r="AV373" s="13" t="s">
        <v>87</v>
      </c>
      <c r="AW373" s="13" t="s">
        <v>33</v>
      </c>
      <c r="AX373" s="13" t="s">
        <v>77</v>
      </c>
      <c r="AY373" s="227" t="s">
        <v>144</v>
      </c>
    </row>
    <row r="374" spans="2:51" s="12" customFormat="1" ht="12">
      <c r="B374" s="206"/>
      <c r="C374" s="207"/>
      <c r="D374" s="208" t="s">
        <v>153</v>
      </c>
      <c r="E374" s="209" t="s">
        <v>1</v>
      </c>
      <c r="F374" s="210" t="s">
        <v>461</v>
      </c>
      <c r="G374" s="207"/>
      <c r="H374" s="209" t="s">
        <v>1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153</v>
      </c>
      <c r="AU374" s="216" t="s">
        <v>87</v>
      </c>
      <c r="AV374" s="12" t="s">
        <v>82</v>
      </c>
      <c r="AW374" s="12" t="s">
        <v>33</v>
      </c>
      <c r="AX374" s="12" t="s">
        <v>77</v>
      </c>
      <c r="AY374" s="216" t="s">
        <v>144</v>
      </c>
    </row>
    <row r="375" spans="2:51" s="13" customFormat="1" ht="12">
      <c r="B375" s="217"/>
      <c r="C375" s="218"/>
      <c r="D375" s="208" t="s">
        <v>153</v>
      </c>
      <c r="E375" s="219" t="s">
        <v>1</v>
      </c>
      <c r="F375" s="220" t="s">
        <v>462</v>
      </c>
      <c r="G375" s="218"/>
      <c r="H375" s="221">
        <v>0.072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153</v>
      </c>
      <c r="AU375" s="227" t="s">
        <v>87</v>
      </c>
      <c r="AV375" s="13" t="s">
        <v>87</v>
      </c>
      <c r="AW375" s="13" t="s">
        <v>33</v>
      </c>
      <c r="AX375" s="13" t="s">
        <v>77</v>
      </c>
      <c r="AY375" s="227" t="s">
        <v>144</v>
      </c>
    </row>
    <row r="376" spans="2:51" s="13" customFormat="1" ht="12">
      <c r="B376" s="217"/>
      <c r="C376" s="218"/>
      <c r="D376" s="208" t="s">
        <v>153</v>
      </c>
      <c r="E376" s="219" t="s">
        <v>1</v>
      </c>
      <c r="F376" s="220" t="s">
        <v>463</v>
      </c>
      <c r="G376" s="218"/>
      <c r="H376" s="221">
        <v>0.058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153</v>
      </c>
      <c r="AU376" s="227" t="s">
        <v>87</v>
      </c>
      <c r="AV376" s="13" t="s">
        <v>87</v>
      </c>
      <c r="AW376" s="13" t="s">
        <v>33</v>
      </c>
      <c r="AX376" s="13" t="s">
        <v>77</v>
      </c>
      <c r="AY376" s="227" t="s">
        <v>144</v>
      </c>
    </row>
    <row r="377" spans="2:51" s="14" customFormat="1" ht="12">
      <c r="B377" s="228"/>
      <c r="C377" s="229"/>
      <c r="D377" s="208" t="s">
        <v>153</v>
      </c>
      <c r="E377" s="230" t="s">
        <v>1</v>
      </c>
      <c r="F377" s="231" t="s">
        <v>163</v>
      </c>
      <c r="G377" s="229"/>
      <c r="H377" s="232">
        <v>0.27999999999999997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153</v>
      </c>
      <c r="AU377" s="238" t="s">
        <v>87</v>
      </c>
      <c r="AV377" s="14" t="s">
        <v>151</v>
      </c>
      <c r="AW377" s="14" t="s">
        <v>33</v>
      </c>
      <c r="AX377" s="14" t="s">
        <v>82</v>
      </c>
      <c r="AY377" s="238" t="s">
        <v>144</v>
      </c>
    </row>
    <row r="378" spans="2:65" s="1" customFormat="1" ht="24" customHeight="1">
      <c r="B378" s="35"/>
      <c r="C378" s="193" t="s">
        <v>464</v>
      </c>
      <c r="D378" s="193" t="s">
        <v>146</v>
      </c>
      <c r="E378" s="194" t="s">
        <v>465</v>
      </c>
      <c r="F378" s="195" t="s">
        <v>466</v>
      </c>
      <c r="G378" s="196" t="s">
        <v>149</v>
      </c>
      <c r="H378" s="197">
        <v>11.706</v>
      </c>
      <c r="I378" s="198"/>
      <c r="J378" s="199">
        <f>ROUND(I378*H378,2)</f>
        <v>0</v>
      </c>
      <c r="K378" s="195" t="s">
        <v>1</v>
      </c>
      <c r="L378" s="39"/>
      <c r="M378" s="200" t="s">
        <v>1</v>
      </c>
      <c r="N378" s="201" t="s">
        <v>42</v>
      </c>
      <c r="O378" s="67"/>
      <c r="P378" s="202">
        <f>O378*H378</f>
        <v>0</v>
      </c>
      <c r="Q378" s="202">
        <v>0</v>
      </c>
      <c r="R378" s="202">
        <f>Q378*H378</f>
        <v>0</v>
      </c>
      <c r="S378" s="202">
        <v>2.2</v>
      </c>
      <c r="T378" s="203">
        <f>S378*H378</f>
        <v>25.7532</v>
      </c>
      <c r="AR378" s="204" t="s">
        <v>151</v>
      </c>
      <c r="AT378" s="204" t="s">
        <v>146</v>
      </c>
      <c r="AU378" s="204" t="s">
        <v>87</v>
      </c>
      <c r="AY378" s="17" t="s">
        <v>144</v>
      </c>
      <c r="BE378" s="205">
        <f>IF(N378="základní",J378,0)</f>
        <v>0</v>
      </c>
      <c r="BF378" s="205">
        <f>IF(N378="snížená",J378,0)</f>
        <v>0</v>
      </c>
      <c r="BG378" s="205">
        <f>IF(N378="zákl. přenesená",J378,0)</f>
        <v>0</v>
      </c>
      <c r="BH378" s="205">
        <f>IF(N378="sníž. přenesená",J378,0)</f>
        <v>0</v>
      </c>
      <c r="BI378" s="205">
        <f>IF(N378="nulová",J378,0)</f>
        <v>0</v>
      </c>
      <c r="BJ378" s="17" t="s">
        <v>82</v>
      </c>
      <c r="BK378" s="205">
        <f>ROUND(I378*H378,2)</f>
        <v>0</v>
      </c>
      <c r="BL378" s="17" t="s">
        <v>151</v>
      </c>
      <c r="BM378" s="204" t="s">
        <v>467</v>
      </c>
    </row>
    <row r="379" spans="2:51" s="12" customFormat="1" ht="12">
      <c r="B379" s="206"/>
      <c r="C379" s="207"/>
      <c r="D379" s="208" t="s">
        <v>153</v>
      </c>
      <c r="E379" s="209" t="s">
        <v>1</v>
      </c>
      <c r="F379" s="210" t="s">
        <v>468</v>
      </c>
      <c r="G379" s="207"/>
      <c r="H379" s="209" t="s">
        <v>1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153</v>
      </c>
      <c r="AU379" s="216" t="s">
        <v>87</v>
      </c>
      <c r="AV379" s="12" t="s">
        <v>82</v>
      </c>
      <c r="AW379" s="12" t="s">
        <v>33</v>
      </c>
      <c r="AX379" s="12" t="s">
        <v>77</v>
      </c>
      <c r="AY379" s="216" t="s">
        <v>144</v>
      </c>
    </row>
    <row r="380" spans="2:51" s="13" customFormat="1" ht="12">
      <c r="B380" s="217"/>
      <c r="C380" s="218"/>
      <c r="D380" s="208" t="s">
        <v>153</v>
      </c>
      <c r="E380" s="219" t="s">
        <v>1</v>
      </c>
      <c r="F380" s="220" t="s">
        <v>469</v>
      </c>
      <c r="G380" s="218"/>
      <c r="H380" s="221">
        <v>2.561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153</v>
      </c>
      <c r="AU380" s="227" t="s">
        <v>87</v>
      </c>
      <c r="AV380" s="13" t="s">
        <v>87</v>
      </c>
      <c r="AW380" s="13" t="s">
        <v>33</v>
      </c>
      <c r="AX380" s="13" t="s">
        <v>77</v>
      </c>
      <c r="AY380" s="227" t="s">
        <v>144</v>
      </c>
    </row>
    <row r="381" spans="2:51" s="15" customFormat="1" ht="12">
      <c r="B381" s="249"/>
      <c r="C381" s="250"/>
      <c r="D381" s="208" t="s">
        <v>153</v>
      </c>
      <c r="E381" s="251" t="s">
        <v>1</v>
      </c>
      <c r="F381" s="252" t="s">
        <v>251</v>
      </c>
      <c r="G381" s="250"/>
      <c r="H381" s="253">
        <v>2.561</v>
      </c>
      <c r="I381" s="254"/>
      <c r="J381" s="250"/>
      <c r="K381" s="250"/>
      <c r="L381" s="255"/>
      <c r="M381" s="256"/>
      <c r="N381" s="257"/>
      <c r="O381" s="257"/>
      <c r="P381" s="257"/>
      <c r="Q381" s="257"/>
      <c r="R381" s="257"/>
      <c r="S381" s="257"/>
      <c r="T381" s="258"/>
      <c r="AT381" s="259" t="s">
        <v>153</v>
      </c>
      <c r="AU381" s="259" t="s">
        <v>87</v>
      </c>
      <c r="AV381" s="15" t="s">
        <v>164</v>
      </c>
      <c r="AW381" s="15" t="s">
        <v>33</v>
      </c>
      <c r="AX381" s="15" t="s">
        <v>77</v>
      </c>
      <c r="AY381" s="259" t="s">
        <v>144</v>
      </c>
    </row>
    <row r="382" spans="2:51" s="12" customFormat="1" ht="12">
      <c r="B382" s="206"/>
      <c r="C382" s="207"/>
      <c r="D382" s="208" t="s">
        <v>153</v>
      </c>
      <c r="E382" s="209" t="s">
        <v>1</v>
      </c>
      <c r="F382" s="210" t="s">
        <v>470</v>
      </c>
      <c r="G382" s="207"/>
      <c r="H382" s="209" t="s">
        <v>1</v>
      </c>
      <c r="I382" s="211"/>
      <c r="J382" s="207"/>
      <c r="K382" s="207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153</v>
      </c>
      <c r="AU382" s="216" t="s">
        <v>87</v>
      </c>
      <c r="AV382" s="12" t="s">
        <v>82</v>
      </c>
      <c r="AW382" s="12" t="s">
        <v>33</v>
      </c>
      <c r="AX382" s="12" t="s">
        <v>77</v>
      </c>
      <c r="AY382" s="216" t="s">
        <v>144</v>
      </c>
    </row>
    <row r="383" spans="2:51" s="13" customFormat="1" ht="12">
      <c r="B383" s="217"/>
      <c r="C383" s="218"/>
      <c r="D383" s="208" t="s">
        <v>153</v>
      </c>
      <c r="E383" s="219" t="s">
        <v>1</v>
      </c>
      <c r="F383" s="220" t="s">
        <v>471</v>
      </c>
      <c r="G383" s="218"/>
      <c r="H383" s="221">
        <v>7.49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153</v>
      </c>
      <c r="AU383" s="227" t="s">
        <v>87</v>
      </c>
      <c r="AV383" s="13" t="s">
        <v>87</v>
      </c>
      <c r="AW383" s="13" t="s">
        <v>33</v>
      </c>
      <c r="AX383" s="13" t="s">
        <v>77</v>
      </c>
      <c r="AY383" s="227" t="s">
        <v>144</v>
      </c>
    </row>
    <row r="384" spans="2:51" s="13" customFormat="1" ht="12">
      <c r="B384" s="217"/>
      <c r="C384" s="218"/>
      <c r="D384" s="208" t="s">
        <v>153</v>
      </c>
      <c r="E384" s="219" t="s">
        <v>1</v>
      </c>
      <c r="F384" s="220" t="s">
        <v>472</v>
      </c>
      <c r="G384" s="218"/>
      <c r="H384" s="221">
        <v>1.805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153</v>
      </c>
      <c r="AU384" s="227" t="s">
        <v>87</v>
      </c>
      <c r="AV384" s="13" t="s">
        <v>87</v>
      </c>
      <c r="AW384" s="13" t="s">
        <v>33</v>
      </c>
      <c r="AX384" s="13" t="s">
        <v>77</v>
      </c>
      <c r="AY384" s="227" t="s">
        <v>144</v>
      </c>
    </row>
    <row r="385" spans="2:51" s="13" customFormat="1" ht="12">
      <c r="B385" s="217"/>
      <c r="C385" s="218"/>
      <c r="D385" s="208" t="s">
        <v>153</v>
      </c>
      <c r="E385" s="219" t="s">
        <v>1</v>
      </c>
      <c r="F385" s="220" t="s">
        <v>473</v>
      </c>
      <c r="G385" s="218"/>
      <c r="H385" s="221">
        <v>-0.15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153</v>
      </c>
      <c r="AU385" s="227" t="s">
        <v>87</v>
      </c>
      <c r="AV385" s="13" t="s">
        <v>87</v>
      </c>
      <c r="AW385" s="13" t="s">
        <v>33</v>
      </c>
      <c r="AX385" s="13" t="s">
        <v>77</v>
      </c>
      <c r="AY385" s="227" t="s">
        <v>144</v>
      </c>
    </row>
    <row r="386" spans="2:51" s="15" customFormat="1" ht="12">
      <c r="B386" s="249"/>
      <c r="C386" s="250"/>
      <c r="D386" s="208" t="s">
        <v>153</v>
      </c>
      <c r="E386" s="251" t="s">
        <v>1</v>
      </c>
      <c r="F386" s="252" t="s">
        <v>251</v>
      </c>
      <c r="G386" s="250"/>
      <c r="H386" s="253">
        <v>9.145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AT386" s="259" t="s">
        <v>153</v>
      </c>
      <c r="AU386" s="259" t="s">
        <v>87</v>
      </c>
      <c r="AV386" s="15" t="s">
        <v>164</v>
      </c>
      <c r="AW386" s="15" t="s">
        <v>33</v>
      </c>
      <c r="AX386" s="15" t="s">
        <v>77</v>
      </c>
      <c r="AY386" s="259" t="s">
        <v>144</v>
      </c>
    </row>
    <row r="387" spans="2:51" s="14" customFormat="1" ht="12">
      <c r="B387" s="228"/>
      <c r="C387" s="229"/>
      <c r="D387" s="208" t="s">
        <v>153</v>
      </c>
      <c r="E387" s="230" t="s">
        <v>1</v>
      </c>
      <c r="F387" s="231" t="s">
        <v>163</v>
      </c>
      <c r="G387" s="229"/>
      <c r="H387" s="232">
        <v>11.706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153</v>
      </c>
      <c r="AU387" s="238" t="s">
        <v>87</v>
      </c>
      <c r="AV387" s="14" t="s">
        <v>151</v>
      </c>
      <c r="AW387" s="14" t="s">
        <v>33</v>
      </c>
      <c r="AX387" s="14" t="s">
        <v>82</v>
      </c>
      <c r="AY387" s="238" t="s">
        <v>144</v>
      </c>
    </row>
    <row r="388" spans="2:65" s="1" customFormat="1" ht="24" customHeight="1">
      <c r="B388" s="35"/>
      <c r="C388" s="193" t="s">
        <v>474</v>
      </c>
      <c r="D388" s="193" t="s">
        <v>146</v>
      </c>
      <c r="E388" s="194" t="s">
        <v>475</v>
      </c>
      <c r="F388" s="195" t="s">
        <v>476</v>
      </c>
      <c r="G388" s="196" t="s">
        <v>149</v>
      </c>
      <c r="H388" s="197">
        <v>0.103</v>
      </c>
      <c r="I388" s="198"/>
      <c r="J388" s="199">
        <f>ROUND(I388*H388,2)</f>
        <v>0</v>
      </c>
      <c r="K388" s="195" t="s">
        <v>1</v>
      </c>
      <c r="L388" s="39"/>
      <c r="M388" s="200" t="s">
        <v>1</v>
      </c>
      <c r="N388" s="201" t="s">
        <v>42</v>
      </c>
      <c r="O388" s="67"/>
      <c r="P388" s="202">
        <f>O388*H388</f>
        <v>0</v>
      </c>
      <c r="Q388" s="202">
        <v>0</v>
      </c>
      <c r="R388" s="202">
        <f>Q388*H388</f>
        <v>0</v>
      </c>
      <c r="S388" s="202">
        <v>2.2</v>
      </c>
      <c r="T388" s="203">
        <f>S388*H388</f>
        <v>0.2266</v>
      </c>
      <c r="AR388" s="204" t="s">
        <v>151</v>
      </c>
      <c r="AT388" s="204" t="s">
        <v>146</v>
      </c>
      <c r="AU388" s="204" t="s">
        <v>87</v>
      </c>
      <c r="AY388" s="17" t="s">
        <v>144</v>
      </c>
      <c r="BE388" s="205">
        <f>IF(N388="základní",J388,0)</f>
        <v>0</v>
      </c>
      <c r="BF388" s="205">
        <f>IF(N388="snížená",J388,0)</f>
        <v>0</v>
      </c>
      <c r="BG388" s="205">
        <f>IF(N388="zákl. přenesená",J388,0)</f>
        <v>0</v>
      </c>
      <c r="BH388" s="205">
        <f>IF(N388="sníž. přenesená",J388,0)</f>
        <v>0</v>
      </c>
      <c r="BI388" s="205">
        <f>IF(N388="nulová",J388,0)</f>
        <v>0</v>
      </c>
      <c r="BJ388" s="17" t="s">
        <v>82</v>
      </c>
      <c r="BK388" s="205">
        <f>ROUND(I388*H388,2)</f>
        <v>0</v>
      </c>
      <c r="BL388" s="17" t="s">
        <v>151</v>
      </c>
      <c r="BM388" s="204" t="s">
        <v>477</v>
      </c>
    </row>
    <row r="389" spans="2:51" s="12" customFormat="1" ht="12">
      <c r="B389" s="206"/>
      <c r="C389" s="207"/>
      <c r="D389" s="208" t="s">
        <v>153</v>
      </c>
      <c r="E389" s="209" t="s">
        <v>1</v>
      </c>
      <c r="F389" s="210" t="s">
        <v>478</v>
      </c>
      <c r="G389" s="207"/>
      <c r="H389" s="209" t="s">
        <v>1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153</v>
      </c>
      <c r="AU389" s="216" t="s">
        <v>87</v>
      </c>
      <c r="AV389" s="12" t="s">
        <v>82</v>
      </c>
      <c r="AW389" s="12" t="s">
        <v>33</v>
      </c>
      <c r="AX389" s="12" t="s">
        <v>77</v>
      </c>
      <c r="AY389" s="216" t="s">
        <v>144</v>
      </c>
    </row>
    <row r="390" spans="2:51" s="13" customFormat="1" ht="12">
      <c r="B390" s="217"/>
      <c r="C390" s="218"/>
      <c r="D390" s="208" t="s">
        <v>153</v>
      </c>
      <c r="E390" s="219" t="s">
        <v>1</v>
      </c>
      <c r="F390" s="220" t="s">
        <v>479</v>
      </c>
      <c r="G390" s="218"/>
      <c r="H390" s="221">
        <v>0.103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153</v>
      </c>
      <c r="AU390" s="227" t="s">
        <v>87</v>
      </c>
      <c r="AV390" s="13" t="s">
        <v>87</v>
      </c>
      <c r="AW390" s="13" t="s">
        <v>33</v>
      </c>
      <c r="AX390" s="13" t="s">
        <v>82</v>
      </c>
      <c r="AY390" s="227" t="s">
        <v>144</v>
      </c>
    </row>
    <row r="391" spans="2:65" s="1" customFormat="1" ht="24" customHeight="1">
      <c r="B391" s="35"/>
      <c r="C391" s="193" t="s">
        <v>480</v>
      </c>
      <c r="D391" s="193" t="s">
        <v>146</v>
      </c>
      <c r="E391" s="194" t="s">
        <v>481</v>
      </c>
      <c r="F391" s="195" t="s">
        <v>482</v>
      </c>
      <c r="G391" s="196" t="s">
        <v>149</v>
      </c>
      <c r="H391" s="197">
        <v>0.75</v>
      </c>
      <c r="I391" s="198"/>
      <c r="J391" s="199">
        <f>ROUND(I391*H391,2)</f>
        <v>0</v>
      </c>
      <c r="K391" s="195" t="s">
        <v>1</v>
      </c>
      <c r="L391" s="39"/>
      <c r="M391" s="200" t="s">
        <v>1</v>
      </c>
      <c r="N391" s="201" t="s">
        <v>42</v>
      </c>
      <c r="O391" s="67"/>
      <c r="P391" s="202">
        <f>O391*H391</f>
        <v>0</v>
      </c>
      <c r="Q391" s="202">
        <v>0</v>
      </c>
      <c r="R391" s="202">
        <f>Q391*H391</f>
        <v>0</v>
      </c>
      <c r="S391" s="202">
        <v>2.2</v>
      </c>
      <c r="T391" s="203">
        <f>S391*H391</f>
        <v>1.6500000000000001</v>
      </c>
      <c r="AR391" s="204" t="s">
        <v>151</v>
      </c>
      <c r="AT391" s="204" t="s">
        <v>146</v>
      </c>
      <c r="AU391" s="204" t="s">
        <v>87</v>
      </c>
      <c r="AY391" s="17" t="s">
        <v>144</v>
      </c>
      <c r="BE391" s="205">
        <f>IF(N391="základní",J391,0)</f>
        <v>0</v>
      </c>
      <c r="BF391" s="205">
        <f>IF(N391="snížená",J391,0)</f>
        <v>0</v>
      </c>
      <c r="BG391" s="205">
        <f>IF(N391="zákl. přenesená",J391,0)</f>
        <v>0</v>
      </c>
      <c r="BH391" s="205">
        <f>IF(N391="sníž. přenesená",J391,0)</f>
        <v>0</v>
      </c>
      <c r="BI391" s="205">
        <f>IF(N391="nulová",J391,0)</f>
        <v>0</v>
      </c>
      <c r="BJ391" s="17" t="s">
        <v>82</v>
      </c>
      <c r="BK391" s="205">
        <f>ROUND(I391*H391,2)</f>
        <v>0</v>
      </c>
      <c r="BL391" s="17" t="s">
        <v>151</v>
      </c>
      <c r="BM391" s="204" t="s">
        <v>483</v>
      </c>
    </row>
    <row r="392" spans="2:51" s="12" customFormat="1" ht="12">
      <c r="B392" s="206"/>
      <c r="C392" s="207"/>
      <c r="D392" s="208" t="s">
        <v>153</v>
      </c>
      <c r="E392" s="209" t="s">
        <v>1</v>
      </c>
      <c r="F392" s="210" t="s">
        <v>154</v>
      </c>
      <c r="G392" s="207"/>
      <c r="H392" s="209" t="s">
        <v>1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153</v>
      </c>
      <c r="AU392" s="216" t="s">
        <v>87</v>
      </c>
      <c r="AV392" s="12" t="s">
        <v>82</v>
      </c>
      <c r="AW392" s="12" t="s">
        <v>33</v>
      </c>
      <c r="AX392" s="12" t="s">
        <v>77</v>
      </c>
      <c r="AY392" s="216" t="s">
        <v>144</v>
      </c>
    </row>
    <row r="393" spans="2:51" s="13" customFormat="1" ht="12">
      <c r="B393" s="217"/>
      <c r="C393" s="218"/>
      <c r="D393" s="208" t="s">
        <v>153</v>
      </c>
      <c r="E393" s="219" t="s">
        <v>1</v>
      </c>
      <c r="F393" s="220" t="s">
        <v>484</v>
      </c>
      <c r="G393" s="218"/>
      <c r="H393" s="221">
        <v>0.51</v>
      </c>
      <c r="I393" s="222"/>
      <c r="J393" s="218"/>
      <c r="K393" s="218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153</v>
      </c>
      <c r="AU393" s="227" t="s">
        <v>87</v>
      </c>
      <c r="AV393" s="13" t="s">
        <v>87</v>
      </c>
      <c r="AW393" s="13" t="s">
        <v>33</v>
      </c>
      <c r="AX393" s="13" t="s">
        <v>77</v>
      </c>
      <c r="AY393" s="227" t="s">
        <v>144</v>
      </c>
    </row>
    <row r="394" spans="2:51" s="12" customFormat="1" ht="12">
      <c r="B394" s="206"/>
      <c r="C394" s="207"/>
      <c r="D394" s="208" t="s">
        <v>153</v>
      </c>
      <c r="E394" s="209" t="s">
        <v>1</v>
      </c>
      <c r="F394" s="210" t="s">
        <v>461</v>
      </c>
      <c r="G394" s="207"/>
      <c r="H394" s="209" t="s">
        <v>1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153</v>
      </c>
      <c r="AU394" s="216" t="s">
        <v>87</v>
      </c>
      <c r="AV394" s="12" t="s">
        <v>82</v>
      </c>
      <c r="AW394" s="12" t="s">
        <v>33</v>
      </c>
      <c r="AX394" s="12" t="s">
        <v>77</v>
      </c>
      <c r="AY394" s="216" t="s">
        <v>144</v>
      </c>
    </row>
    <row r="395" spans="2:51" s="13" customFormat="1" ht="12">
      <c r="B395" s="217"/>
      <c r="C395" s="218"/>
      <c r="D395" s="208" t="s">
        <v>153</v>
      </c>
      <c r="E395" s="219" t="s">
        <v>1</v>
      </c>
      <c r="F395" s="220" t="s">
        <v>485</v>
      </c>
      <c r="G395" s="218"/>
      <c r="H395" s="221">
        <v>0.077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153</v>
      </c>
      <c r="AU395" s="227" t="s">
        <v>87</v>
      </c>
      <c r="AV395" s="13" t="s">
        <v>87</v>
      </c>
      <c r="AW395" s="13" t="s">
        <v>33</v>
      </c>
      <c r="AX395" s="13" t="s">
        <v>77</v>
      </c>
      <c r="AY395" s="227" t="s">
        <v>144</v>
      </c>
    </row>
    <row r="396" spans="2:51" s="13" customFormat="1" ht="12">
      <c r="B396" s="217"/>
      <c r="C396" s="218"/>
      <c r="D396" s="208" t="s">
        <v>153</v>
      </c>
      <c r="E396" s="219" t="s">
        <v>1</v>
      </c>
      <c r="F396" s="220" t="s">
        <v>486</v>
      </c>
      <c r="G396" s="218"/>
      <c r="H396" s="221">
        <v>0.163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153</v>
      </c>
      <c r="AU396" s="227" t="s">
        <v>87</v>
      </c>
      <c r="AV396" s="13" t="s">
        <v>87</v>
      </c>
      <c r="AW396" s="13" t="s">
        <v>33</v>
      </c>
      <c r="AX396" s="13" t="s">
        <v>77</v>
      </c>
      <c r="AY396" s="227" t="s">
        <v>144</v>
      </c>
    </row>
    <row r="397" spans="2:51" s="14" customFormat="1" ht="12">
      <c r="B397" s="228"/>
      <c r="C397" s="229"/>
      <c r="D397" s="208" t="s">
        <v>153</v>
      </c>
      <c r="E397" s="230" t="s">
        <v>1</v>
      </c>
      <c r="F397" s="231" t="s">
        <v>163</v>
      </c>
      <c r="G397" s="229"/>
      <c r="H397" s="232">
        <v>0.75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153</v>
      </c>
      <c r="AU397" s="238" t="s">
        <v>87</v>
      </c>
      <c r="AV397" s="14" t="s">
        <v>151</v>
      </c>
      <c r="AW397" s="14" t="s">
        <v>33</v>
      </c>
      <c r="AX397" s="14" t="s">
        <v>82</v>
      </c>
      <c r="AY397" s="238" t="s">
        <v>144</v>
      </c>
    </row>
    <row r="398" spans="2:65" s="1" customFormat="1" ht="24" customHeight="1">
      <c r="B398" s="35"/>
      <c r="C398" s="193" t="s">
        <v>487</v>
      </c>
      <c r="D398" s="193" t="s">
        <v>146</v>
      </c>
      <c r="E398" s="194" t="s">
        <v>488</v>
      </c>
      <c r="F398" s="195" t="s">
        <v>489</v>
      </c>
      <c r="G398" s="196" t="s">
        <v>149</v>
      </c>
      <c r="H398" s="197">
        <v>34.9</v>
      </c>
      <c r="I398" s="198"/>
      <c r="J398" s="199">
        <f>ROUND(I398*H398,2)</f>
        <v>0</v>
      </c>
      <c r="K398" s="195" t="s">
        <v>1</v>
      </c>
      <c r="L398" s="39"/>
      <c r="M398" s="200" t="s">
        <v>1</v>
      </c>
      <c r="N398" s="201" t="s">
        <v>42</v>
      </c>
      <c r="O398" s="67"/>
      <c r="P398" s="202">
        <f>O398*H398</f>
        <v>0</v>
      </c>
      <c r="Q398" s="202">
        <v>0</v>
      </c>
      <c r="R398" s="202">
        <f>Q398*H398</f>
        <v>0</v>
      </c>
      <c r="S398" s="202">
        <v>2.2</v>
      </c>
      <c r="T398" s="203">
        <f>S398*H398</f>
        <v>76.78</v>
      </c>
      <c r="AR398" s="204" t="s">
        <v>151</v>
      </c>
      <c r="AT398" s="204" t="s">
        <v>146</v>
      </c>
      <c r="AU398" s="204" t="s">
        <v>87</v>
      </c>
      <c r="AY398" s="17" t="s">
        <v>144</v>
      </c>
      <c r="BE398" s="205">
        <f>IF(N398="základní",J398,0)</f>
        <v>0</v>
      </c>
      <c r="BF398" s="205">
        <f>IF(N398="snížená",J398,0)</f>
        <v>0</v>
      </c>
      <c r="BG398" s="205">
        <f>IF(N398="zákl. přenesená",J398,0)</f>
        <v>0</v>
      </c>
      <c r="BH398" s="205">
        <f>IF(N398="sníž. přenesená",J398,0)</f>
        <v>0</v>
      </c>
      <c r="BI398" s="205">
        <f>IF(N398="nulová",J398,0)</f>
        <v>0</v>
      </c>
      <c r="BJ398" s="17" t="s">
        <v>82</v>
      </c>
      <c r="BK398" s="205">
        <f>ROUND(I398*H398,2)</f>
        <v>0</v>
      </c>
      <c r="BL398" s="17" t="s">
        <v>151</v>
      </c>
      <c r="BM398" s="204" t="s">
        <v>490</v>
      </c>
    </row>
    <row r="399" spans="2:51" s="13" customFormat="1" ht="22.5">
      <c r="B399" s="217"/>
      <c r="C399" s="218"/>
      <c r="D399" s="208" t="s">
        <v>153</v>
      </c>
      <c r="E399" s="219" t="s">
        <v>1</v>
      </c>
      <c r="F399" s="220" t="s">
        <v>491</v>
      </c>
      <c r="G399" s="218"/>
      <c r="H399" s="221">
        <v>28.278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153</v>
      </c>
      <c r="AU399" s="227" t="s">
        <v>87</v>
      </c>
      <c r="AV399" s="13" t="s">
        <v>87</v>
      </c>
      <c r="AW399" s="13" t="s">
        <v>33</v>
      </c>
      <c r="AX399" s="13" t="s">
        <v>77</v>
      </c>
      <c r="AY399" s="227" t="s">
        <v>144</v>
      </c>
    </row>
    <row r="400" spans="2:51" s="13" customFormat="1" ht="22.5">
      <c r="B400" s="217"/>
      <c r="C400" s="218"/>
      <c r="D400" s="208" t="s">
        <v>153</v>
      </c>
      <c r="E400" s="219" t="s">
        <v>1</v>
      </c>
      <c r="F400" s="220" t="s">
        <v>492</v>
      </c>
      <c r="G400" s="218"/>
      <c r="H400" s="221">
        <v>7.132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153</v>
      </c>
      <c r="AU400" s="227" t="s">
        <v>87</v>
      </c>
      <c r="AV400" s="13" t="s">
        <v>87</v>
      </c>
      <c r="AW400" s="13" t="s">
        <v>33</v>
      </c>
      <c r="AX400" s="13" t="s">
        <v>77</v>
      </c>
      <c r="AY400" s="227" t="s">
        <v>144</v>
      </c>
    </row>
    <row r="401" spans="2:51" s="13" customFormat="1" ht="12">
      <c r="B401" s="217"/>
      <c r="C401" s="218"/>
      <c r="D401" s="208" t="s">
        <v>153</v>
      </c>
      <c r="E401" s="219" t="s">
        <v>1</v>
      </c>
      <c r="F401" s="220" t="s">
        <v>493</v>
      </c>
      <c r="G401" s="218"/>
      <c r="H401" s="221">
        <v>-0.51</v>
      </c>
      <c r="I401" s="222"/>
      <c r="J401" s="218"/>
      <c r="K401" s="218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153</v>
      </c>
      <c r="AU401" s="227" t="s">
        <v>87</v>
      </c>
      <c r="AV401" s="13" t="s">
        <v>87</v>
      </c>
      <c r="AW401" s="13" t="s">
        <v>33</v>
      </c>
      <c r="AX401" s="13" t="s">
        <v>77</v>
      </c>
      <c r="AY401" s="227" t="s">
        <v>144</v>
      </c>
    </row>
    <row r="402" spans="2:51" s="14" customFormat="1" ht="12">
      <c r="B402" s="228"/>
      <c r="C402" s="229"/>
      <c r="D402" s="208" t="s">
        <v>153</v>
      </c>
      <c r="E402" s="230" t="s">
        <v>1</v>
      </c>
      <c r="F402" s="231" t="s">
        <v>163</v>
      </c>
      <c r="G402" s="229"/>
      <c r="H402" s="232">
        <v>34.9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153</v>
      </c>
      <c r="AU402" s="238" t="s">
        <v>87</v>
      </c>
      <c r="AV402" s="14" t="s">
        <v>151</v>
      </c>
      <c r="AW402" s="14" t="s">
        <v>33</v>
      </c>
      <c r="AX402" s="14" t="s">
        <v>82</v>
      </c>
      <c r="AY402" s="238" t="s">
        <v>144</v>
      </c>
    </row>
    <row r="403" spans="2:65" s="1" customFormat="1" ht="24" customHeight="1">
      <c r="B403" s="35"/>
      <c r="C403" s="193" t="s">
        <v>494</v>
      </c>
      <c r="D403" s="193" t="s">
        <v>146</v>
      </c>
      <c r="E403" s="194" t="s">
        <v>495</v>
      </c>
      <c r="F403" s="195" t="s">
        <v>496</v>
      </c>
      <c r="G403" s="196" t="s">
        <v>210</v>
      </c>
      <c r="H403" s="197">
        <v>42.69</v>
      </c>
      <c r="I403" s="198"/>
      <c r="J403" s="199">
        <f>ROUND(I403*H403,2)</f>
        <v>0</v>
      </c>
      <c r="K403" s="195" t="s">
        <v>150</v>
      </c>
      <c r="L403" s="39"/>
      <c r="M403" s="200" t="s">
        <v>1</v>
      </c>
      <c r="N403" s="201" t="s">
        <v>42</v>
      </c>
      <c r="O403" s="67"/>
      <c r="P403" s="202">
        <f>O403*H403</f>
        <v>0</v>
      </c>
      <c r="Q403" s="202">
        <v>0</v>
      </c>
      <c r="R403" s="202">
        <f>Q403*H403</f>
        <v>0</v>
      </c>
      <c r="S403" s="202">
        <v>0.035</v>
      </c>
      <c r="T403" s="203">
        <f>S403*H403</f>
        <v>1.49415</v>
      </c>
      <c r="AR403" s="204" t="s">
        <v>151</v>
      </c>
      <c r="AT403" s="204" t="s">
        <v>146</v>
      </c>
      <c r="AU403" s="204" t="s">
        <v>87</v>
      </c>
      <c r="AY403" s="17" t="s">
        <v>144</v>
      </c>
      <c r="BE403" s="205">
        <f>IF(N403="základní",J403,0)</f>
        <v>0</v>
      </c>
      <c r="BF403" s="205">
        <f>IF(N403="snížená",J403,0)</f>
        <v>0</v>
      </c>
      <c r="BG403" s="205">
        <f>IF(N403="zákl. přenesená",J403,0)</f>
        <v>0</v>
      </c>
      <c r="BH403" s="205">
        <f>IF(N403="sníž. přenesená",J403,0)</f>
        <v>0</v>
      </c>
      <c r="BI403" s="205">
        <f>IF(N403="nulová",J403,0)</f>
        <v>0</v>
      </c>
      <c r="BJ403" s="17" t="s">
        <v>82</v>
      </c>
      <c r="BK403" s="205">
        <f>ROUND(I403*H403,2)</f>
        <v>0</v>
      </c>
      <c r="BL403" s="17" t="s">
        <v>151</v>
      </c>
      <c r="BM403" s="204" t="s">
        <v>497</v>
      </c>
    </row>
    <row r="404" spans="2:51" s="13" customFormat="1" ht="12">
      <c r="B404" s="217"/>
      <c r="C404" s="218"/>
      <c r="D404" s="208" t="s">
        <v>153</v>
      </c>
      <c r="E404" s="219" t="s">
        <v>1</v>
      </c>
      <c r="F404" s="220" t="s">
        <v>415</v>
      </c>
      <c r="G404" s="218"/>
      <c r="H404" s="221">
        <v>42.69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153</v>
      </c>
      <c r="AU404" s="227" t="s">
        <v>87</v>
      </c>
      <c r="AV404" s="13" t="s">
        <v>87</v>
      </c>
      <c r="AW404" s="13" t="s">
        <v>33</v>
      </c>
      <c r="AX404" s="13" t="s">
        <v>82</v>
      </c>
      <c r="AY404" s="227" t="s">
        <v>144</v>
      </c>
    </row>
    <row r="405" spans="2:65" s="1" customFormat="1" ht="16.5" customHeight="1">
      <c r="B405" s="35"/>
      <c r="C405" s="193" t="s">
        <v>498</v>
      </c>
      <c r="D405" s="193" t="s">
        <v>146</v>
      </c>
      <c r="E405" s="194" t="s">
        <v>499</v>
      </c>
      <c r="F405" s="195" t="s">
        <v>500</v>
      </c>
      <c r="G405" s="196" t="s">
        <v>210</v>
      </c>
      <c r="H405" s="197">
        <v>0.739</v>
      </c>
      <c r="I405" s="198"/>
      <c r="J405" s="199">
        <f>ROUND(I405*H405,2)</f>
        <v>0</v>
      </c>
      <c r="K405" s="195" t="s">
        <v>1</v>
      </c>
      <c r="L405" s="39"/>
      <c r="M405" s="200" t="s">
        <v>1</v>
      </c>
      <c r="N405" s="201" t="s">
        <v>42</v>
      </c>
      <c r="O405" s="67"/>
      <c r="P405" s="202">
        <f>O405*H405</f>
        <v>0</v>
      </c>
      <c r="Q405" s="202">
        <v>0</v>
      </c>
      <c r="R405" s="202">
        <f>Q405*H405</f>
        <v>0</v>
      </c>
      <c r="S405" s="202">
        <v>0.02551</v>
      </c>
      <c r="T405" s="203">
        <f>S405*H405</f>
        <v>0.01885189</v>
      </c>
      <c r="AR405" s="204" t="s">
        <v>151</v>
      </c>
      <c r="AT405" s="204" t="s">
        <v>146</v>
      </c>
      <c r="AU405" s="204" t="s">
        <v>87</v>
      </c>
      <c r="AY405" s="17" t="s">
        <v>144</v>
      </c>
      <c r="BE405" s="205">
        <f>IF(N405="základní",J405,0)</f>
        <v>0</v>
      </c>
      <c r="BF405" s="205">
        <f>IF(N405="snížená",J405,0)</f>
        <v>0</v>
      </c>
      <c r="BG405" s="205">
        <f>IF(N405="zákl. přenesená",J405,0)</f>
        <v>0</v>
      </c>
      <c r="BH405" s="205">
        <f>IF(N405="sníž. přenesená",J405,0)</f>
        <v>0</v>
      </c>
      <c r="BI405" s="205">
        <f>IF(N405="nulová",J405,0)</f>
        <v>0</v>
      </c>
      <c r="BJ405" s="17" t="s">
        <v>82</v>
      </c>
      <c r="BK405" s="205">
        <f>ROUND(I405*H405,2)</f>
        <v>0</v>
      </c>
      <c r="BL405" s="17" t="s">
        <v>151</v>
      </c>
      <c r="BM405" s="204" t="s">
        <v>501</v>
      </c>
    </row>
    <row r="406" spans="2:51" s="12" customFormat="1" ht="12">
      <c r="B406" s="206"/>
      <c r="C406" s="207"/>
      <c r="D406" s="208" t="s">
        <v>153</v>
      </c>
      <c r="E406" s="209" t="s">
        <v>1</v>
      </c>
      <c r="F406" s="210" t="s">
        <v>502</v>
      </c>
      <c r="G406" s="207"/>
      <c r="H406" s="209" t="s">
        <v>1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153</v>
      </c>
      <c r="AU406" s="216" t="s">
        <v>87</v>
      </c>
      <c r="AV406" s="12" t="s">
        <v>82</v>
      </c>
      <c r="AW406" s="12" t="s">
        <v>33</v>
      </c>
      <c r="AX406" s="12" t="s">
        <v>77</v>
      </c>
      <c r="AY406" s="216" t="s">
        <v>144</v>
      </c>
    </row>
    <row r="407" spans="2:51" s="13" customFormat="1" ht="12">
      <c r="B407" s="217"/>
      <c r="C407" s="218"/>
      <c r="D407" s="208" t="s">
        <v>153</v>
      </c>
      <c r="E407" s="219" t="s">
        <v>1</v>
      </c>
      <c r="F407" s="220" t="s">
        <v>503</v>
      </c>
      <c r="G407" s="218"/>
      <c r="H407" s="221">
        <v>0.739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153</v>
      </c>
      <c r="AU407" s="227" t="s">
        <v>87</v>
      </c>
      <c r="AV407" s="13" t="s">
        <v>87</v>
      </c>
      <c r="AW407" s="13" t="s">
        <v>33</v>
      </c>
      <c r="AX407" s="13" t="s">
        <v>82</v>
      </c>
      <c r="AY407" s="227" t="s">
        <v>144</v>
      </c>
    </row>
    <row r="408" spans="2:65" s="1" customFormat="1" ht="16.5" customHeight="1">
      <c r="B408" s="35"/>
      <c r="C408" s="193" t="s">
        <v>504</v>
      </c>
      <c r="D408" s="193" t="s">
        <v>146</v>
      </c>
      <c r="E408" s="194" t="s">
        <v>505</v>
      </c>
      <c r="F408" s="195" t="s">
        <v>506</v>
      </c>
      <c r="G408" s="196" t="s">
        <v>149</v>
      </c>
      <c r="H408" s="197">
        <v>76.243</v>
      </c>
      <c r="I408" s="198"/>
      <c r="J408" s="199">
        <f>ROUND(I408*H408,2)</f>
        <v>0</v>
      </c>
      <c r="K408" s="195" t="s">
        <v>150</v>
      </c>
      <c r="L408" s="39"/>
      <c r="M408" s="200" t="s">
        <v>1</v>
      </c>
      <c r="N408" s="201" t="s">
        <v>42</v>
      </c>
      <c r="O408" s="67"/>
      <c r="P408" s="202">
        <f>O408*H408</f>
        <v>0</v>
      </c>
      <c r="Q408" s="202">
        <v>0</v>
      </c>
      <c r="R408" s="202">
        <f>Q408*H408</f>
        <v>0</v>
      </c>
      <c r="S408" s="202">
        <v>1.4</v>
      </c>
      <c r="T408" s="203">
        <f>S408*H408</f>
        <v>106.74019999999999</v>
      </c>
      <c r="AR408" s="204" t="s">
        <v>151</v>
      </c>
      <c r="AT408" s="204" t="s">
        <v>146</v>
      </c>
      <c r="AU408" s="204" t="s">
        <v>87</v>
      </c>
      <c r="AY408" s="17" t="s">
        <v>144</v>
      </c>
      <c r="BE408" s="205">
        <f>IF(N408="základní",J408,0)</f>
        <v>0</v>
      </c>
      <c r="BF408" s="205">
        <f>IF(N408="snížená",J408,0)</f>
        <v>0</v>
      </c>
      <c r="BG408" s="205">
        <f>IF(N408="zákl. přenesená",J408,0)</f>
        <v>0</v>
      </c>
      <c r="BH408" s="205">
        <f>IF(N408="sníž. přenesená",J408,0)</f>
        <v>0</v>
      </c>
      <c r="BI408" s="205">
        <f>IF(N408="nulová",J408,0)</f>
        <v>0</v>
      </c>
      <c r="BJ408" s="17" t="s">
        <v>82</v>
      </c>
      <c r="BK408" s="205">
        <f>ROUND(I408*H408,2)</f>
        <v>0</v>
      </c>
      <c r="BL408" s="17" t="s">
        <v>151</v>
      </c>
      <c r="BM408" s="204" t="s">
        <v>507</v>
      </c>
    </row>
    <row r="409" spans="2:51" s="13" customFormat="1" ht="12">
      <c r="B409" s="217"/>
      <c r="C409" s="218"/>
      <c r="D409" s="208" t="s">
        <v>153</v>
      </c>
      <c r="E409" s="219" t="s">
        <v>1</v>
      </c>
      <c r="F409" s="220" t="s">
        <v>508</v>
      </c>
      <c r="G409" s="218"/>
      <c r="H409" s="221">
        <v>56.822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153</v>
      </c>
      <c r="AU409" s="227" t="s">
        <v>87</v>
      </c>
      <c r="AV409" s="13" t="s">
        <v>87</v>
      </c>
      <c r="AW409" s="13" t="s">
        <v>33</v>
      </c>
      <c r="AX409" s="13" t="s">
        <v>77</v>
      </c>
      <c r="AY409" s="227" t="s">
        <v>144</v>
      </c>
    </row>
    <row r="410" spans="2:51" s="13" customFormat="1" ht="12">
      <c r="B410" s="217"/>
      <c r="C410" s="218"/>
      <c r="D410" s="208" t="s">
        <v>153</v>
      </c>
      <c r="E410" s="219" t="s">
        <v>1</v>
      </c>
      <c r="F410" s="220" t="s">
        <v>396</v>
      </c>
      <c r="G410" s="218"/>
      <c r="H410" s="221">
        <v>2.102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153</v>
      </c>
      <c r="AU410" s="227" t="s">
        <v>87</v>
      </c>
      <c r="AV410" s="13" t="s">
        <v>87</v>
      </c>
      <c r="AW410" s="13" t="s">
        <v>33</v>
      </c>
      <c r="AX410" s="13" t="s">
        <v>77</v>
      </c>
      <c r="AY410" s="227" t="s">
        <v>144</v>
      </c>
    </row>
    <row r="411" spans="2:51" s="13" customFormat="1" ht="12">
      <c r="B411" s="217"/>
      <c r="C411" s="218"/>
      <c r="D411" s="208" t="s">
        <v>153</v>
      </c>
      <c r="E411" s="219" t="s">
        <v>1</v>
      </c>
      <c r="F411" s="220" t="s">
        <v>397</v>
      </c>
      <c r="G411" s="218"/>
      <c r="H411" s="221">
        <v>3.63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153</v>
      </c>
      <c r="AU411" s="227" t="s">
        <v>87</v>
      </c>
      <c r="AV411" s="13" t="s">
        <v>87</v>
      </c>
      <c r="AW411" s="13" t="s">
        <v>33</v>
      </c>
      <c r="AX411" s="13" t="s">
        <v>77</v>
      </c>
      <c r="AY411" s="227" t="s">
        <v>144</v>
      </c>
    </row>
    <row r="412" spans="2:51" s="15" customFormat="1" ht="12">
      <c r="B412" s="249"/>
      <c r="C412" s="250"/>
      <c r="D412" s="208" t="s">
        <v>153</v>
      </c>
      <c r="E412" s="251" t="s">
        <v>1</v>
      </c>
      <c r="F412" s="252" t="s">
        <v>251</v>
      </c>
      <c r="G412" s="250"/>
      <c r="H412" s="253">
        <v>62.554</v>
      </c>
      <c r="I412" s="254"/>
      <c r="J412" s="250"/>
      <c r="K412" s="250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153</v>
      </c>
      <c r="AU412" s="259" t="s">
        <v>87</v>
      </c>
      <c r="AV412" s="15" t="s">
        <v>164</v>
      </c>
      <c r="AW412" s="15" t="s">
        <v>33</v>
      </c>
      <c r="AX412" s="15" t="s">
        <v>77</v>
      </c>
      <c r="AY412" s="259" t="s">
        <v>144</v>
      </c>
    </row>
    <row r="413" spans="2:51" s="13" customFormat="1" ht="22.5">
      <c r="B413" s="217"/>
      <c r="C413" s="218"/>
      <c r="D413" s="208" t="s">
        <v>153</v>
      </c>
      <c r="E413" s="219" t="s">
        <v>1</v>
      </c>
      <c r="F413" s="220" t="s">
        <v>509</v>
      </c>
      <c r="G413" s="218"/>
      <c r="H413" s="221">
        <v>15.039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153</v>
      </c>
      <c r="AU413" s="227" t="s">
        <v>87</v>
      </c>
      <c r="AV413" s="13" t="s">
        <v>87</v>
      </c>
      <c r="AW413" s="13" t="s">
        <v>33</v>
      </c>
      <c r="AX413" s="13" t="s">
        <v>77</v>
      </c>
      <c r="AY413" s="227" t="s">
        <v>144</v>
      </c>
    </row>
    <row r="414" spans="2:51" s="13" customFormat="1" ht="12">
      <c r="B414" s="217"/>
      <c r="C414" s="218"/>
      <c r="D414" s="208" t="s">
        <v>153</v>
      </c>
      <c r="E414" s="219" t="s">
        <v>1</v>
      </c>
      <c r="F414" s="220" t="s">
        <v>510</v>
      </c>
      <c r="G414" s="218"/>
      <c r="H414" s="221">
        <v>-1.35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153</v>
      </c>
      <c r="AU414" s="227" t="s">
        <v>87</v>
      </c>
      <c r="AV414" s="13" t="s">
        <v>87</v>
      </c>
      <c r="AW414" s="13" t="s">
        <v>33</v>
      </c>
      <c r="AX414" s="13" t="s">
        <v>77</v>
      </c>
      <c r="AY414" s="227" t="s">
        <v>144</v>
      </c>
    </row>
    <row r="415" spans="2:51" s="15" customFormat="1" ht="12">
      <c r="B415" s="249"/>
      <c r="C415" s="250"/>
      <c r="D415" s="208" t="s">
        <v>153</v>
      </c>
      <c r="E415" s="251" t="s">
        <v>1</v>
      </c>
      <c r="F415" s="252" t="s">
        <v>251</v>
      </c>
      <c r="G415" s="250"/>
      <c r="H415" s="253">
        <v>13.689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AT415" s="259" t="s">
        <v>153</v>
      </c>
      <c r="AU415" s="259" t="s">
        <v>87</v>
      </c>
      <c r="AV415" s="15" t="s">
        <v>164</v>
      </c>
      <c r="AW415" s="15" t="s">
        <v>33</v>
      </c>
      <c r="AX415" s="15" t="s">
        <v>77</v>
      </c>
      <c r="AY415" s="259" t="s">
        <v>144</v>
      </c>
    </row>
    <row r="416" spans="2:51" s="14" customFormat="1" ht="12">
      <c r="B416" s="228"/>
      <c r="C416" s="229"/>
      <c r="D416" s="208" t="s">
        <v>153</v>
      </c>
      <c r="E416" s="230" t="s">
        <v>1</v>
      </c>
      <c r="F416" s="231" t="s">
        <v>163</v>
      </c>
      <c r="G416" s="229"/>
      <c r="H416" s="232">
        <v>76.243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153</v>
      </c>
      <c r="AU416" s="238" t="s">
        <v>87</v>
      </c>
      <c r="AV416" s="14" t="s">
        <v>151</v>
      </c>
      <c r="AW416" s="14" t="s">
        <v>33</v>
      </c>
      <c r="AX416" s="14" t="s">
        <v>82</v>
      </c>
      <c r="AY416" s="238" t="s">
        <v>144</v>
      </c>
    </row>
    <row r="417" spans="2:65" s="1" customFormat="1" ht="16.5" customHeight="1">
      <c r="B417" s="35"/>
      <c r="C417" s="193" t="s">
        <v>511</v>
      </c>
      <c r="D417" s="193" t="s">
        <v>146</v>
      </c>
      <c r="E417" s="194" t="s">
        <v>512</v>
      </c>
      <c r="F417" s="195" t="s">
        <v>513</v>
      </c>
      <c r="G417" s="196" t="s">
        <v>277</v>
      </c>
      <c r="H417" s="197">
        <v>1</v>
      </c>
      <c r="I417" s="198"/>
      <c r="J417" s="199">
        <f>ROUND(I417*H417,2)</f>
        <v>0</v>
      </c>
      <c r="K417" s="195" t="s">
        <v>150</v>
      </c>
      <c r="L417" s="39"/>
      <c r="M417" s="200" t="s">
        <v>1</v>
      </c>
      <c r="N417" s="201" t="s">
        <v>42</v>
      </c>
      <c r="O417" s="67"/>
      <c r="P417" s="202">
        <f>O417*H417</f>
        <v>0</v>
      </c>
      <c r="Q417" s="202">
        <v>0</v>
      </c>
      <c r="R417" s="202">
        <f>Q417*H417</f>
        <v>0</v>
      </c>
      <c r="S417" s="202">
        <v>0.037</v>
      </c>
      <c r="T417" s="203">
        <f>S417*H417</f>
        <v>0.037</v>
      </c>
      <c r="AR417" s="204" t="s">
        <v>151</v>
      </c>
      <c r="AT417" s="204" t="s">
        <v>146</v>
      </c>
      <c r="AU417" s="204" t="s">
        <v>87</v>
      </c>
      <c r="AY417" s="17" t="s">
        <v>144</v>
      </c>
      <c r="BE417" s="205">
        <f>IF(N417="základní",J417,0)</f>
        <v>0</v>
      </c>
      <c r="BF417" s="205">
        <f>IF(N417="snížená",J417,0)</f>
        <v>0</v>
      </c>
      <c r="BG417" s="205">
        <f>IF(N417="zákl. přenesená",J417,0)</f>
        <v>0</v>
      </c>
      <c r="BH417" s="205">
        <f>IF(N417="sníž. přenesená",J417,0)</f>
        <v>0</v>
      </c>
      <c r="BI417" s="205">
        <f>IF(N417="nulová",J417,0)</f>
        <v>0</v>
      </c>
      <c r="BJ417" s="17" t="s">
        <v>82</v>
      </c>
      <c r="BK417" s="205">
        <f>ROUND(I417*H417,2)</f>
        <v>0</v>
      </c>
      <c r="BL417" s="17" t="s">
        <v>151</v>
      </c>
      <c r="BM417" s="204" t="s">
        <v>514</v>
      </c>
    </row>
    <row r="418" spans="2:51" s="13" customFormat="1" ht="12">
      <c r="B418" s="217"/>
      <c r="C418" s="218"/>
      <c r="D418" s="208" t="s">
        <v>153</v>
      </c>
      <c r="E418" s="219" t="s">
        <v>1</v>
      </c>
      <c r="F418" s="220" t="s">
        <v>515</v>
      </c>
      <c r="G418" s="218"/>
      <c r="H418" s="221">
        <v>1</v>
      </c>
      <c r="I418" s="222"/>
      <c r="J418" s="218"/>
      <c r="K418" s="218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153</v>
      </c>
      <c r="AU418" s="227" t="s">
        <v>87</v>
      </c>
      <c r="AV418" s="13" t="s">
        <v>87</v>
      </c>
      <c r="AW418" s="13" t="s">
        <v>33</v>
      </c>
      <c r="AX418" s="13" t="s">
        <v>82</v>
      </c>
      <c r="AY418" s="227" t="s">
        <v>144</v>
      </c>
    </row>
    <row r="419" spans="2:65" s="1" customFormat="1" ht="16.5" customHeight="1">
      <c r="B419" s="35"/>
      <c r="C419" s="193" t="s">
        <v>516</v>
      </c>
      <c r="D419" s="193" t="s">
        <v>146</v>
      </c>
      <c r="E419" s="194" t="s">
        <v>517</v>
      </c>
      <c r="F419" s="195" t="s">
        <v>518</v>
      </c>
      <c r="G419" s="196" t="s">
        <v>277</v>
      </c>
      <c r="H419" s="197">
        <v>41.01</v>
      </c>
      <c r="I419" s="198"/>
      <c r="J419" s="199">
        <f>ROUND(I419*H419,2)</f>
        <v>0</v>
      </c>
      <c r="K419" s="195" t="s">
        <v>1</v>
      </c>
      <c r="L419" s="39"/>
      <c r="M419" s="200" t="s">
        <v>1</v>
      </c>
      <c r="N419" s="201" t="s">
        <v>42</v>
      </c>
      <c r="O419" s="67"/>
      <c r="P419" s="202">
        <f>O419*H419</f>
        <v>0</v>
      </c>
      <c r="Q419" s="202">
        <v>1E-05</v>
      </c>
      <c r="R419" s="202">
        <f>Q419*H419</f>
        <v>0.0004101</v>
      </c>
      <c r="S419" s="202">
        <v>0.00046</v>
      </c>
      <c r="T419" s="203">
        <f>S419*H419</f>
        <v>0.0188646</v>
      </c>
      <c r="AR419" s="204" t="s">
        <v>151</v>
      </c>
      <c r="AT419" s="204" t="s">
        <v>146</v>
      </c>
      <c r="AU419" s="204" t="s">
        <v>87</v>
      </c>
      <c r="AY419" s="17" t="s">
        <v>144</v>
      </c>
      <c r="BE419" s="205">
        <f>IF(N419="základní",J419,0)</f>
        <v>0</v>
      </c>
      <c r="BF419" s="205">
        <f>IF(N419="snížená",J419,0)</f>
        <v>0</v>
      </c>
      <c r="BG419" s="205">
        <f>IF(N419="zákl. přenesená",J419,0)</f>
        <v>0</v>
      </c>
      <c r="BH419" s="205">
        <f>IF(N419="sníž. přenesená",J419,0)</f>
        <v>0</v>
      </c>
      <c r="BI419" s="205">
        <f>IF(N419="nulová",J419,0)</f>
        <v>0</v>
      </c>
      <c r="BJ419" s="17" t="s">
        <v>82</v>
      </c>
      <c r="BK419" s="205">
        <f>ROUND(I419*H419,2)</f>
        <v>0</v>
      </c>
      <c r="BL419" s="17" t="s">
        <v>151</v>
      </c>
      <c r="BM419" s="204" t="s">
        <v>519</v>
      </c>
    </row>
    <row r="420" spans="2:51" s="12" customFormat="1" ht="12">
      <c r="B420" s="206"/>
      <c r="C420" s="207"/>
      <c r="D420" s="208" t="s">
        <v>153</v>
      </c>
      <c r="E420" s="209" t="s">
        <v>1</v>
      </c>
      <c r="F420" s="210" t="s">
        <v>161</v>
      </c>
      <c r="G420" s="207"/>
      <c r="H420" s="209" t="s">
        <v>1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153</v>
      </c>
      <c r="AU420" s="216" t="s">
        <v>87</v>
      </c>
      <c r="AV420" s="12" t="s">
        <v>82</v>
      </c>
      <c r="AW420" s="12" t="s">
        <v>33</v>
      </c>
      <c r="AX420" s="12" t="s">
        <v>77</v>
      </c>
      <c r="AY420" s="216" t="s">
        <v>144</v>
      </c>
    </row>
    <row r="421" spans="2:51" s="13" customFormat="1" ht="12">
      <c r="B421" s="217"/>
      <c r="C421" s="218"/>
      <c r="D421" s="208" t="s">
        <v>153</v>
      </c>
      <c r="E421" s="219" t="s">
        <v>1</v>
      </c>
      <c r="F421" s="220" t="s">
        <v>520</v>
      </c>
      <c r="G421" s="218"/>
      <c r="H421" s="221">
        <v>4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153</v>
      </c>
      <c r="AU421" s="227" t="s">
        <v>87</v>
      </c>
      <c r="AV421" s="13" t="s">
        <v>87</v>
      </c>
      <c r="AW421" s="13" t="s">
        <v>33</v>
      </c>
      <c r="AX421" s="13" t="s">
        <v>77</v>
      </c>
      <c r="AY421" s="227" t="s">
        <v>144</v>
      </c>
    </row>
    <row r="422" spans="2:51" s="12" customFormat="1" ht="12">
      <c r="B422" s="206"/>
      <c r="C422" s="207"/>
      <c r="D422" s="208" t="s">
        <v>153</v>
      </c>
      <c r="E422" s="209" t="s">
        <v>1</v>
      </c>
      <c r="F422" s="210" t="s">
        <v>154</v>
      </c>
      <c r="G422" s="207"/>
      <c r="H422" s="209" t="s">
        <v>1</v>
      </c>
      <c r="I422" s="211"/>
      <c r="J422" s="207"/>
      <c r="K422" s="207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153</v>
      </c>
      <c r="AU422" s="216" t="s">
        <v>87</v>
      </c>
      <c r="AV422" s="12" t="s">
        <v>82</v>
      </c>
      <c r="AW422" s="12" t="s">
        <v>33</v>
      </c>
      <c r="AX422" s="12" t="s">
        <v>77</v>
      </c>
      <c r="AY422" s="216" t="s">
        <v>144</v>
      </c>
    </row>
    <row r="423" spans="2:51" s="13" customFormat="1" ht="12">
      <c r="B423" s="217"/>
      <c r="C423" s="218"/>
      <c r="D423" s="208" t="s">
        <v>153</v>
      </c>
      <c r="E423" s="219" t="s">
        <v>1</v>
      </c>
      <c r="F423" s="220" t="s">
        <v>521</v>
      </c>
      <c r="G423" s="218"/>
      <c r="H423" s="221">
        <v>9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153</v>
      </c>
      <c r="AU423" s="227" t="s">
        <v>87</v>
      </c>
      <c r="AV423" s="13" t="s">
        <v>87</v>
      </c>
      <c r="AW423" s="13" t="s">
        <v>33</v>
      </c>
      <c r="AX423" s="13" t="s">
        <v>77</v>
      </c>
      <c r="AY423" s="227" t="s">
        <v>144</v>
      </c>
    </row>
    <row r="424" spans="2:51" s="12" customFormat="1" ht="12">
      <c r="B424" s="206"/>
      <c r="C424" s="207"/>
      <c r="D424" s="208" t="s">
        <v>153</v>
      </c>
      <c r="E424" s="209" t="s">
        <v>1</v>
      </c>
      <c r="F424" s="210" t="s">
        <v>522</v>
      </c>
      <c r="G424" s="207"/>
      <c r="H424" s="209" t="s">
        <v>1</v>
      </c>
      <c r="I424" s="211"/>
      <c r="J424" s="207"/>
      <c r="K424" s="207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153</v>
      </c>
      <c r="AU424" s="216" t="s">
        <v>87</v>
      </c>
      <c r="AV424" s="12" t="s">
        <v>82</v>
      </c>
      <c r="AW424" s="12" t="s">
        <v>33</v>
      </c>
      <c r="AX424" s="12" t="s">
        <v>77</v>
      </c>
      <c r="AY424" s="216" t="s">
        <v>144</v>
      </c>
    </row>
    <row r="425" spans="2:51" s="13" customFormat="1" ht="12">
      <c r="B425" s="217"/>
      <c r="C425" s="218"/>
      <c r="D425" s="208" t="s">
        <v>153</v>
      </c>
      <c r="E425" s="219" t="s">
        <v>1</v>
      </c>
      <c r="F425" s="220" t="s">
        <v>523</v>
      </c>
      <c r="G425" s="218"/>
      <c r="H425" s="221">
        <v>6.79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153</v>
      </c>
      <c r="AU425" s="227" t="s">
        <v>87</v>
      </c>
      <c r="AV425" s="13" t="s">
        <v>87</v>
      </c>
      <c r="AW425" s="13" t="s">
        <v>33</v>
      </c>
      <c r="AX425" s="13" t="s">
        <v>77</v>
      </c>
      <c r="AY425" s="227" t="s">
        <v>144</v>
      </c>
    </row>
    <row r="426" spans="2:51" s="13" customFormat="1" ht="12">
      <c r="B426" s="217"/>
      <c r="C426" s="218"/>
      <c r="D426" s="208" t="s">
        <v>153</v>
      </c>
      <c r="E426" s="219" t="s">
        <v>1</v>
      </c>
      <c r="F426" s="220" t="s">
        <v>524</v>
      </c>
      <c r="G426" s="218"/>
      <c r="H426" s="221">
        <v>5.59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153</v>
      </c>
      <c r="AU426" s="227" t="s">
        <v>87</v>
      </c>
      <c r="AV426" s="13" t="s">
        <v>87</v>
      </c>
      <c r="AW426" s="13" t="s">
        <v>33</v>
      </c>
      <c r="AX426" s="13" t="s">
        <v>77</v>
      </c>
      <c r="AY426" s="227" t="s">
        <v>144</v>
      </c>
    </row>
    <row r="427" spans="2:51" s="13" customFormat="1" ht="12">
      <c r="B427" s="217"/>
      <c r="C427" s="218"/>
      <c r="D427" s="208" t="s">
        <v>153</v>
      </c>
      <c r="E427" s="219" t="s">
        <v>1</v>
      </c>
      <c r="F427" s="220" t="s">
        <v>525</v>
      </c>
      <c r="G427" s="218"/>
      <c r="H427" s="221">
        <v>6.79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153</v>
      </c>
      <c r="AU427" s="227" t="s">
        <v>87</v>
      </c>
      <c r="AV427" s="13" t="s">
        <v>87</v>
      </c>
      <c r="AW427" s="13" t="s">
        <v>33</v>
      </c>
      <c r="AX427" s="13" t="s">
        <v>77</v>
      </c>
      <c r="AY427" s="227" t="s">
        <v>144</v>
      </c>
    </row>
    <row r="428" spans="2:51" s="13" customFormat="1" ht="12">
      <c r="B428" s="217"/>
      <c r="C428" s="218"/>
      <c r="D428" s="208" t="s">
        <v>153</v>
      </c>
      <c r="E428" s="219" t="s">
        <v>1</v>
      </c>
      <c r="F428" s="220" t="s">
        <v>526</v>
      </c>
      <c r="G428" s="218"/>
      <c r="H428" s="221">
        <v>7.39</v>
      </c>
      <c r="I428" s="222"/>
      <c r="J428" s="218"/>
      <c r="K428" s="218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153</v>
      </c>
      <c r="AU428" s="227" t="s">
        <v>87</v>
      </c>
      <c r="AV428" s="13" t="s">
        <v>87</v>
      </c>
      <c r="AW428" s="13" t="s">
        <v>33</v>
      </c>
      <c r="AX428" s="13" t="s">
        <v>77</v>
      </c>
      <c r="AY428" s="227" t="s">
        <v>144</v>
      </c>
    </row>
    <row r="429" spans="2:51" s="13" customFormat="1" ht="12">
      <c r="B429" s="217"/>
      <c r="C429" s="218"/>
      <c r="D429" s="208" t="s">
        <v>153</v>
      </c>
      <c r="E429" s="219" t="s">
        <v>1</v>
      </c>
      <c r="F429" s="220" t="s">
        <v>374</v>
      </c>
      <c r="G429" s="218"/>
      <c r="H429" s="221">
        <v>1.45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153</v>
      </c>
      <c r="AU429" s="227" t="s">
        <v>87</v>
      </c>
      <c r="AV429" s="13" t="s">
        <v>87</v>
      </c>
      <c r="AW429" s="13" t="s">
        <v>33</v>
      </c>
      <c r="AX429" s="13" t="s">
        <v>77</v>
      </c>
      <c r="AY429" s="227" t="s">
        <v>144</v>
      </c>
    </row>
    <row r="430" spans="2:51" s="14" customFormat="1" ht="12">
      <c r="B430" s="228"/>
      <c r="C430" s="229"/>
      <c r="D430" s="208" t="s">
        <v>153</v>
      </c>
      <c r="E430" s="230" t="s">
        <v>1</v>
      </c>
      <c r="F430" s="231" t="s">
        <v>163</v>
      </c>
      <c r="G430" s="229"/>
      <c r="H430" s="232">
        <v>41.01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153</v>
      </c>
      <c r="AU430" s="238" t="s">
        <v>87</v>
      </c>
      <c r="AV430" s="14" t="s">
        <v>151</v>
      </c>
      <c r="AW430" s="14" t="s">
        <v>33</v>
      </c>
      <c r="AX430" s="14" t="s">
        <v>82</v>
      </c>
      <c r="AY430" s="238" t="s">
        <v>144</v>
      </c>
    </row>
    <row r="431" spans="2:65" s="1" customFormat="1" ht="16.5" customHeight="1">
      <c r="B431" s="35"/>
      <c r="C431" s="193" t="s">
        <v>527</v>
      </c>
      <c r="D431" s="193" t="s">
        <v>146</v>
      </c>
      <c r="E431" s="194" t="s">
        <v>528</v>
      </c>
      <c r="F431" s="195" t="s">
        <v>529</v>
      </c>
      <c r="G431" s="196" t="s">
        <v>277</v>
      </c>
      <c r="H431" s="197">
        <v>13.05</v>
      </c>
      <c r="I431" s="198"/>
      <c r="J431" s="199">
        <f>ROUND(I431*H431,2)</f>
        <v>0</v>
      </c>
      <c r="K431" s="195" t="s">
        <v>1</v>
      </c>
      <c r="L431" s="39"/>
      <c r="M431" s="200" t="s">
        <v>1</v>
      </c>
      <c r="N431" s="201" t="s">
        <v>42</v>
      </c>
      <c r="O431" s="67"/>
      <c r="P431" s="202">
        <f>O431*H431</f>
        <v>0</v>
      </c>
      <c r="Q431" s="202">
        <v>1E-05</v>
      </c>
      <c r="R431" s="202">
        <f>Q431*H431</f>
        <v>0.00013050000000000003</v>
      </c>
      <c r="S431" s="202">
        <v>0.00046</v>
      </c>
      <c r="T431" s="203">
        <f>S431*H431</f>
        <v>0.0060030000000000005</v>
      </c>
      <c r="AR431" s="204" t="s">
        <v>151</v>
      </c>
      <c r="AT431" s="204" t="s">
        <v>146</v>
      </c>
      <c r="AU431" s="204" t="s">
        <v>87</v>
      </c>
      <c r="AY431" s="17" t="s">
        <v>144</v>
      </c>
      <c r="BE431" s="205">
        <f>IF(N431="základní",J431,0)</f>
        <v>0</v>
      </c>
      <c r="BF431" s="205">
        <f>IF(N431="snížená",J431,0)</f>
        <v>0</v>
      </c>
      <c r="BG431" s="205">
        <f>IF(N431="zákl. přenesená",J431,0)</f>
        <v>0</v>
      </c>
      <c r="BH431" s="205">
        <f>IF(N431="sníž. přenesená",J431,0)</f>
        <v>0</v>
      </c>
      <c r="BI431" s="205">
        <f>IF(N431="nulová",J431,0)</f>
        <v>0</v>
      </c>
      <c r="BJ431" s="17" t="s">
        <v>82</v>
      </c>
      <c r="BK431" s="205">
        <f>ROUND(I431*H431,2)</f>
        <v>0</v>
      </c>
      <c r="BL431" s="17" t="s">
        <v>151</v>
      </c>
      <c r="BM431" s="204" t="s">
        <v>530</v>
      </c>
    </row>
    <row r="432" spans="2:51" s="12" customFormat="1" ht="12">
      <c r="B432" s="206"/>
      <c r="C432" s="207"/>
      <c r="D432" s="208" t="s">
        <v>153</v>
      </c>
      <c r="E432" s="209" t="s">
        <v>1</v>
      </c>
      <c r="F432" s="210" t="s">
        <v>161</v>
      </c>
      <c r="G432" s="207"/>
      <c r="H432" s="209" t="s">
        <v>1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153</v>
      </c>
      <c r="AU432" s="216" t="s">
        <v>87</v>
      </c>
      <c r="AV432" s="12" t="s">
        <v>82</v>
      </c>
      <c r="AW432" s="12" t="s">
        <v>33</v>
      </c>
      <c r="AX432" s="12" t="s">
        <v>77</v>
      </c>
      <c r="AY432" s="216" t="s">
        <v>144</v>
      </c>
    </row>
    <row r="433" spans="2:51" s="13" customFormat="1" ht="12">
      <c r="B433" s="217"/>
      <c r="C433" s="218"/>
      <c r="D433" s="208" t="s">
        <v>153</v>
      </c>
      <c r="E433" s="219" t="s">
        <v>1</v>
      </c>
      <c r="F433" s="220" t="s">
        <v>531</v>
      </c>
      <c r="G433" s="218"/>
      <c r="H433" s="221">
        <v>8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153</v>
      </c>
      <c r="AU433" s="227" t="s">
        <v>87</v>
      </c>
      <c r="AV433" s="13" t="s">
        <v>87</v>
      </c>
      <c r="AW433" s="13" t="s">
        <v>33</v>
      </c>
      <c r="AX433" s="13" t="s">
        <v>77</v>
      </c>
      <c r="AY433" s="227" t="s">
        <v>144</v>
      </c>
    </row>
    <row r="434" spans="2:51" s="12" customFormat="1" ht="12">
      <c r="B434" s="206"/>
      <c r="C434" s="207"/>
      <c r="D434" s="208" t="s">
        <v>153</v>
      </c>
      <c r="E434" s="209" t="s">
        <v>1</v>
      </c>
      <c r="F434" s="210" t="s">
        <v>522</v>
      </c>
      <c r="G434" s="207"/>
      <c r="H434" s="209" t="s">
        <v>1</v>
      </c>
      <c r="I434" s="211"/>
      <c r="J434" s="207"/>
      <c r="K434" s="207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153</v>
      </c>
      <c r="AU434" s="216" t="s">
        <v>87</v>
      </c>
      <c r="AV434" s="12" t="s">
        <v>82</v>
      </c>
      <c r="AW434" s="12" t="s">
        <v>33</v>
      </c>
      <c r="AX434" s="12" t="s">
        <v>77</v>
      </c>
      <c r="AY434" s="216" t="s">
        <v>144</v>
      </c>
    </row>
    <row r="435" spans="2:51" s="13" customFormat="1" ht="12">
      <c r="B435" s="217"/>
      <c r="C435" s="218"/>
      <c r="D435" s="208" t="s">
        <v>153</v>
      </c>
      <c r="E435" s="219" t="s">
        <v>1</v>
      </c>
      <c r="F435" s="220" t="s">
        <v>375</v>
      </c>
      <c r="G435" s="218"/>
      <c r="H435" s="221">
        <v>5.05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153</v>
      </c>
      <c r="AU435" s="227" t="s">
        <v>87</v>
      </c>
      <c r="AV435" s="13" t="s">
        <v>87</v>
      </c>
      <c r="AW435" s="13" t="s">
        <v>33</v>
      </c>
      <c r="AX435" s="13" t="s">
        <v>77</v>
      </c>
      <c r="AY435" s="227" t="s">
        <v>144</v>
      </c>
    </row>
    <row r="436" spans="2:51" s="14" customFormat="1" ht="12">
      <c r="B436" s="228"/>
      <c r="C436" s="229"/>
      <c r="D436" s="208" t="s">
        <v>153</v>
      </c>
      <c r="E436" s="230" t="s">
        <v>1</v>
      </c>
      <c r="F436" s="231" t="s">
        <v>163</v>
      </c>
      <c r="G436" s="229"/>
      <c r="H436" s="232">
        <v>13.05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153</v>
      </c>
      <c r="AU436" s="238" t="s">
        <v>87</v>
      </c>
      <c r="AV436" s="14" t="s">
        <v>151</v>
      </c>
      <c r="AW436" s="14" t="s">
        <v>33</v>
      </c>
      <c r="AX436" s="14" t="s">
        <v>82</v>
      </c>
      <c r="AY436" s="238" t="s">
        <v>144</v>
      </c>
    </row>
    <row r="437" spans="2:65" s="1" customFormat="1" ht="24" customHeight="1">
      <c r="B437" s="35"/>
      <c r="C437" s="193" t="s">
        <v>532</v>
      </c>
      <c r="D437" s="193" t="s">
        <v>146</v>
      </c>
      <c r="E437" s="194" t="s">
        <v>533</v>
      </c>
      <c r="F437" s="195" t="s">
        <v>534</v>
      </c>
      <c r="G437" s="196" t="s">
        <v>226</v>
      </c>
      <c r="H437" s="197">
        <v>4</v>
      </c>
      <c r="I437" s="198"/>
      <c r="J437" s="199">
        <f>ROUND(I437*H437,2)</f>
        <v>0</v>
      </c>
      <c r="K437" s="195" t="s">
        <v>150</v>
      </c>
      <c r="L437" s="39"/>
      <c r="M437" s="200" t="s">
        <v>1</v>
      </c>
      <c r="N437" s="201" t="s">
        <v>42</v>
      </c>
      <c r="O437" s="67"/>
      <c r="P437" s="202">
        <f>O437*H437</f>
        <v>0</v>
      </c>
      <c r="Q437" s="202">
        <v>0</v>
      </c>
      <c r="R437" s="202">
        <f>Q437*H437</f>
        <v>0</v>
      </c>
      <c r="S437" s="202">
        <v>0.001</v>
      </c>
      <c r="T437" s="203">
        <f>S437*H437</f>
        <v>0.004</v>
      </c>
      <c r="AR437" s="204" t="s">
        <v>151</v>
      </c>
      <c r="AT437" s="204" t="s">
        <v>146</v>
      </c>
      <c r="AU437" s="204" t="s">
        <v>87</v>
      </c>
      <c r="AY437" s="17" t="s">
        <v>144</v>
      </c>
      <c r="BE437" s="205">
        <f>IF(N437="základní",J437,0)</f>
        <v>0</v>
      </c>
      <c r="BF437" s="205">
        <f>IF(N437="snížená",J437,0)</f>
        <v>0</v>
      </c>
      <c r="BG437" s="205">
        <f>IF(N437="zákl. přenesená",J437,0)</f>
        <v>0</v>
      </c>
      <c r="BH437" s="205">
        <f>IF(N437="sníž. přenesená",J437,0)</f>
        <v>0</v>
      </c>
      <c r="BI437" s="205">
        <f>IF(N437="nulová",J437,0)</f>
        <v>0</v>
      </c>
      <c r="BJ437" s="17" t="s">
        <v>82</v>
      </c>
      <c r="BK437" s="205">
        <f>ROUND(I437*H437,2)</f>
        <v>0</v>
      </c>
      <c r="BL437" s="17" t="s">
        <v>151</v>
      </c>
      <c r="BM437" s="204" t="s">
        <v>535</v>
      </c>
    </row>
    <row r="438" spans="2:51" s="13" customFormat="1" ht="12">
      <c r="B438" s="217"/>
      <c r="C438" s="218"/>
      <c r="D438" s="208" t="s">
        <v>153</v>
      </c>
      <c r="E438" s="219" t="s">
        <v>1</v>
      </c>
      <c r="F438" s="220" t="s">
        <v>228</v>
      </c>
      <c r="G438" s="218"/>
      <c r="H438" s="221">
        <v>4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153</v>
      </c>
      <c r="AU438" s="227" t="s">
        <v>87</v>
      </c>
      <c r="AV438" s="13" t="s">
        <v>87</v>
      </c>
      <c r="AW438" s="13" t="s">
        <v>33</v>
      </c>
      <c r="AX438" s="13" t="s">
        <v>82</v>
      </c>
      <c r="AY438" s="227" t="s">
        <v>144</v>
      </c>
    </row>
    <row r="439" spans="2:65" s="1" customFormat="1" ht="24" customHeight="1">
      <c r="B439" s="35"/>
      <c r="C439" s="193" t="s">
        <v>536</v>
      </c>
      <c r="D439" s="193" t="s">
        <v>146</v>
      </c>
      <c r="E439" s="194" t="s">
        <v>537</v>
      </c>
      <c r="F439" s="195" t="s">
        <v>538</v>
      </c>
      <c r="G439" s="196" t="s">
        <v>277</v>
      </c>
      <c r="H439" s="197">
        <v>1</v>
      </c>
      <c r="I439" s="198"/>
      <c r="J439" s="199">
        <f>ROUND(I439*H439,2)</f>
        <v>0</v>
      </c>
      <c r="K439" s="195" t="s">
        <v>150</v>
      </c>
      <c r="L439" s="39"/>
      <c r="M439" s="200" t="s">
        <v>1</v>
      </c>
      <c r="N439" s="201" t="s">
        <v>42</v>
      </c>
      <c r="O439" s="67"/>
      <c r="P439" s="202">
        <f>O439*H439</f>
        <v>0</v>
      </c>
      <c r="Q439" s="202">
        <v>0</v>
      </c>
      <c r="R439" s="202">
        <f>Q439*H439</f>
        <v>0</v>
      </c>
      <c r="S439" s="202">
        <v>0.009</v>
      </c>
      <c r="T439" s="203">
        <f>S439*H439</f>
        <v>0.009</v>
      </c>
      <c r="AR439" s="204" t="s">
        <v>151</v>
      </c>
      <c r="AT439" s="204" t="s">
        <v>146</v>
      </c>
      <c r="AU439" s="204" t="s">
        <v>87</v>
      </c>
      <c r="AY439" s="17" t="s">
        <v>144</v>
      </c>
      <c r="BE439" s="205">
        <f>IF(N439="základní",J439,0)</f>
        <v>0</v>
      </c>
      <c r="BF439" s="205">
        <f>IF(N439="snížená",J439,0)</f>
        <v>0</v>
      </c>
      <c r="BG439" s="205">
        <f>IF(N439="zákl. přenesená",J439,0)</f>
        <v>0</v>
      </c>
      <c r="BH439" s="205">
        <f>IF(N439="sníž. přenesená",J439,0)</f>
        <v>0</v>
      </c>
      <c r="BI439" s="205">
        <f>IF(N439="nulová",J439,0)</f>
        <v>0</v>
      </c>
      <c r="BJ439" s="17" t="s">
        <v>82</v>
      </c>
      <c r="BK439" s="205">
        <f>ROUND(I439*H439,2)</f>
        <v>0</v>
      </c>
      <c r="BL439" s="17" t="s">
        <v>151</v>
      </c>
      <c r="BM439" s="204" t="s">
        <v>539</v>
      </c>
    </row>
    <row r="440" spans="2:51" s="13" customFormat="1" ht="12">
      <c r="B440" s="217"/>
      <c r="C440" s="218"/>
      <c r="D440" s="208" t="s">
        <v>153</v>
      </c>
      <c r="E440" s="219" t="s">
        <v>1</v>
      </c>
      <c r="F440" s="220" t="s">
        <v>515</v>
      </c>
      <c r="G440" s="218"/>
      <c r="H440" s="221">
        <v>1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153</v>
      </c>
      <c r="AU440" s="227" t="s">
        <v>87</v>
      </c>
      <c r="AV440" s="13" t="s">
        <v>87</v>
      </c>
      <c r="AW440" s="13" t="s">
        <v>33</v>
      </c>
      <c r="AX440" s="13" t="s">
        <v>82</v>
      </c>
      <c r="AY440" s="227" t="s">
        <v>144</v>
      </c>
    </row>
    <row r="441" spans="2:65" s="1" customFormat="1" ht="24" customHeight="1">
      <c r="B441" s="35"/>
      <c r="C441" s="193" t="s">
        <v>540</v>
      </c>
      <c r="D441" s="193" t="s">
        <v>146</v>
      </c>
      <c r="E441" s="194" t="s">
        <v>541</v>
      </c>
      <c r="F441" s="195" t="s">
        <v>542</v>
      </c>
      <c r="G441" s="196" t="s">
        <v>277</v>
      </c>
      <c r="H441" s="197">
        <v>0.25</v>
      </c>
      <c r="I441" s="198"/>
      <c r="J441" s="199">
        <f>ROUND(I441*H441,2)</f>
        <v>0</v>
      </c>
      <c r="K441" s="195" t="s">
        <v>1</v>
      </c>
      <c r="L441" s="39"/>
      <c r="M441" s="200" t="s">
        <v>1</v>
      </c>
      <c r="N441" s="201" t="s">
        <v>42</v>
      </c>
      <c r="O441" s="67"/>
      <c r="P441" s="202">
        <f>O441*H441</f>
        <v>0</v>
      </c>
      <c r="Q441" s="202">
        <v>0.00034</v>
      </c>
      <c r="R441" s="202">
        <f>Q441*H441</f>
        <v>8.5E-05</v>
      </c>
      <c r="S441" s="202">
        <v>0.004</v>
      </c>
      <c r="T441" s="203">
        <f>S441*H441</f>
        <v>0.001</v>
      </c>
      <c r="AR441" s="204" t="s">
        <v>151</v>
      </c>
      <c r="AT441" s="204" t="s">
        <v>146</v>
      </c>
      <c r="AU441" s="204" t="s">
        <v>87</v>
      </c>
      <c r="AY441" s="17" t="s">
        <v>144</v>
      </c>
      <c r="BE441" s="205">
        <f>IF(N441="základní",J441,0)</f>
        <v>0</v>
      </c>
      <c r="BF441" s="205">
        <f>IF(N441="snížená",J441,0)</f>
        <v>0</v>
      </c>
      <c r="BG441" s="205">
        <f>IF(N441="zákl. přenesená",J441,0)</f>
        <v>0</v>
      </c>
      <c r="BH441" s="205">
        <f>IF(N441="sníž. přenesená",J441,0)</f>
        <v>0</v>
      </c>
      <c r="BI441" s="205">
        <f>IF(N441="nulová",J441,0)</f>
        <v>0</v>
      </c>
      <c r="BJ441" s="17" t="s">
        <v>82</v>
      </c>
      <c r="BK441" s="205">
        <f>ROUND(I441*H441,2)</f>
        <v>0</v>
      </c>
      <c r="BL441" s="17" t="s">
        <v>151</v>
      </c>
      <c r="BM441" s="204" t="s">
        <v>543</v>
      </c>
    </row>
    <row r="442" spans="2:51" s="13" customFormat="1" ht="12">
      <c r="B442" s="217"/>
      <c r="C442" s="218"/>
      <c r="D442" s="208" t="s">
        <v>153</v>
      </c>
      <c r="E442" s="219" t="s">
        <v>1</v>
      </c>
      <c r="F442" s="220" t="s">
        <v>544</v>
      </c>
      <c r="G442" s="218"/>
      <c r="H442" s="221">
        <v>0.25</v>
      </c>
      <c r="I442" s="222"/>
      <c r="J442" s="218"/>
      <c r="K442" s="218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153</v>
      </c>
      <c r="AU442" s="227" t="s">
        <v>87</v>
      </c>
      <c r="AV442" s="13" t="s">
        <v>87</v>
      </c>
      <c r="AW442" s="13" t="s">
        <v>33</v>
      </c>
      <c r="AX442" s="13" t="s">
        <v>82</v>
      </c>
      <c r="AY442" s="227" t="s">
        <v>144</v>
      </c>
    </row>
    <row r="443" spans="2:65" s="1" customFormat="1" ht="16.5" customHeight="1">
      <c r="B443" s="35"/>
      <c r="C443" s="193" t="s">
        <v>545</v>
      </c>
      <c r="D443" s="193" t="s">
        <v>146</v>
      </c>
      <c r="E443" s="194" t="s">
        <v>546</v>
      </c>
      <c r="F443" s="195" t="s">
        <v>547</v>
      </c>
      <c r="G443" s="196" t="s">
        <v>277</v>
      </c>
      <c r="H443" s="197">
        <v>0.25</v>
      </c>
      <c r="I443" s="198"/>
      <c r="J443" s="199">
        <f>ROUND(I443*H443,2)</f>
        <v>0</v>
      </c>
      <c r="K443" s="195" t="s">
        <v>1</v>
      </c>
      <c r="L443" s="39"/>
      <c r="M443" s="200" t="s">
        <v>1</v>
      </c>
      <c r="N443" s="201" t="s">
        <v>42</v>
      </c>
      <c r="O443" s="67"/>
      <c r="P443" s="202">
        <f>O443*H443</f>
        <v>0</v>
      </c>
      <c r="Q443" s="202">
        <v>1E-05</v>
      </c>
      <c r="R443" s="202">
        <f>Q443*H443</f>
        <v>2.5E-06</v>
      </c>
      <c r="S443" s="202">
        <v>0</v>
      </c>
      <c r="T443" s="203">
        <f>S443*H443</f>
        <v>0</v>
      </c>
      <c r="AR443" s="204" t="s">
        <v>151</v>
      </c>
      <c r="AT443" s="204" t="s">
        <v>146</v>
      </c>
      <c r="AU443" s="204" t="s">
        <v>87</v>
      </c>
      <c r="AY443" s="17" t="s">
        <v>144</v>
      </c>
      <c r="BE443" s="205">
        <f>IF(N443="základní",J443,0)</f>
        <v>0</v>
      </c>
      <c r="BF443" s="205">
        <f>IF(N443="snížená",J443,0)</f>
        <v>0</v>
      </c>
      <c r="BG443" s="205">
        <f>IF(N443="zákl. přenesená",J443,0)</f>
        <v>0</v>
      </c>
      <c r="BH443" s="205">
        <f>IF(N443="sníž. přenesená",J443,0)</f>
        <v>0</v>
      </c>
      <c r="BI443" s="205">
        <f>IF(N443="nulová",J443,0)</f>
        <v>0</v>
      </c>
      <c r="BJ443" s="17" t="s">
        <v>82</v>
      </c>
      <c r="BK443" s="205">
        <f>ROUND(I443*H443,2)</f>
        <v>0</v>
      </c>
      <c r="BL443" s="17" t="s">
        <v>151</v>
      </c>
      <c r="BM443" s="204" t="s">
        <v>548</v>
      </c>
    </row>
    <row r="444" spans="2:51" s="13" customFormat="1" ht="12">
      <c r="B444" s="217"/>
      <c r="C444" s="218"/>
      <c r="D444" s="208" t="s">
        <v>153</v>
      </c>
      <c r="E444" s="219" t="s">
        <v>1</v>
      </c>
      <c r="F444" s="220" t="s">
        <v>544</v>
      </c>
      <c r="G444" s="218"/>
      <c r="H444" s="221">
        <v>0.25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153</v>
      </c>
      <c r="AU444" s="227" t="s">
        <v>87</v>
      </c>
      <c r="AV444" s="13" t="s">
        <v>87</v>
      </c>
      <c r="AW444" s="13" t="s">
        <v>33</v>
      </c>
      <c r="AX444" s="13" t="s">
        <v>82</v>
      </c>
      <c r="AY444" s="227" t="s">
        <v>144</v>
      </c>
    </row>
    <row r="445" spans="2:65" s="1" customFormat="1" ht="24" customHeight="1">
      <c r="B445" s="35"/>
      <c r="C445" s="193" t="s">
        <v>549</v>
      </c>
      <c r="D445" s="193" t="s">
        <v>146</v>
      </c>
      <c r="E445" s="194" t="s">
        <v>550</v>
      </c>
      <c r="F445" s="195" t="s">
        <v>551</v>
      </c>
      <c r="G445" s="196" t="s">
        <v>210</v>
      </c>
      <c r="H445" s="197">
        <v>8.932</v>
      </c>
      <c r="I445" s="198"/>
      <c r="J445" s="199">
        <f>ROUND(I445*H445,2)</f>
        <v>0</v>
      </c>
      <c r="K445" s="195" t="s">
        <v>150</v>
      </c>
      <c r="L445" s="39"/>
      <c r="M445" s="200" t="s">
        <v>1</v>
      </c>
      <c r="N445" s="201" t="s">
        <v>42</v>
      </c>
      <c r="O445" s="67"/>
      <c r="P445" s="202">
        <f>O445*H445</f>
        <v>0</v>
      </c>
      <c r="Q445" s="202">
        <v>0</v>
      </c>
      <c r="R445" s="202">
        <f>Q445*H445</f>
        <v>0</v>
      </c>
      <c r="S445" s="202">
        <v>0.068</v>
      </c>
      <c r="T445" s="203">
        <f>S445*H445</f>
        <v>0.607376</v>
      </c>
      <c r="AR445" s="204" t="s">
        <v>151</v>
      </c>
      <c r="AT445" s="204" t="s">
        <v>146</v>
      </c>
      <c r="AU445" s="204" t="s">
        <v>87</v>
      </c>
      <c r="AY445" s="17" t="s">
        <v>144</v>
      </c>
      <c r="BE445" s="205">
        <f>IF(N445="základní",J445,0)</f>
        <v>0</v>
      </c>
      <c r="BF445" s="205">
        <f>IF(N445="snížená",J445,0)</f>
        <v>0</v>
      </c>
      <c r="BG445" s="205">
        <f>IF(N445="zákl. přenesená",J445,0)</f>
        <v>0</v>
      </c>
      <c r="BH445" s="205">
        <f>IF(N445="sníž. přenesená",J445,0)</f>
        <v>0</v>
      </c>
      <c r="BI445" s="205">
        <f>IF(N445="nulová",J445,0)</f>
        <v>0</v>
      </c>
      <c r="BJ445" s="17" t="s">
        <v>82</v>
      </c>
      <c r="BK445" s="205">
        <f>ROUND(I445*H445,2)</f>
        <v>0</v>
      </c>
      <c r="BL445" s="17" t="s">
        <v>151</v>
      </c>
      <c r="BM445" s="204" t="s">
        <v>552</v>
      </c>
    </row>
    <row r="446" spans="2:51" s="12" customFormat="1" ht="12">
      <c r="B446" s="206"/>
      <c r="C446" s="207"/>
      <c r="D446" s="208" t="s">
        <v>153</v>
      </c>
      <c r="E446" s="209" t="s">
        <v>1</v>
      </c>
      <c r="F446" s="210" t="s">
        <v>553</v>
      </c>
      <c r="G446" s="207"/>
      <c r="H446" s="209" t="s">
        <v>1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153</v>
      </c>
      <c r="AU446" s="216" t="s">
        <v>87</v>
      </c>
      <c r="AV446" s="12" t="s">
        <v>82</v>
      </c>
      <c r="AW446" s="12" t="s">
        <v>33</v>
      </c>
      <c r="AX446" s="12" t="s">
        <v>77</v>
      </c>
      <c r="AY446" s="216" t="s">
        <v>144</v>
      </c>
    </row>
    <row r="447" spans="2:51" s="13" customFormat="1" ht="12">
      <c r="B447" s="217"/>
      <c r="C447" s="218"/>
      <c r="D447" s="208" t="s">
        <v>153</v>
      </c>
      <c r="E447" s="219" t="s">
        <v>1</v>
      </c>
      <c r="F447" s="220" t="s">
        <v>270</v>
      </c>
      <c r="G447" s="218"/>
      <c r="H447" s="221">
        <v>8.932</v>
      </c>
      <c r="I447" s="222"/>
      <c r="J447" s="218"/>
      <c r="K447" s="218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153</v>
      </c>
      <c r="AU447" s="227" t="s">
        <v>87</v>
      </c>
      <c r="AV447" s="13" t="s">
        <v>87</v>
      </c>
      <c r="AW447" s="13" t="s">
        <v>33</v>
      </c>
      <c r="AX447" s="13" t="s">
        <v>82</v>
      </c>
      <c r="AY447" s="227" t="s">
        <v>144</v>
      </c>
    </row>
    <row r="448" spans="2:65" s="1" customFormat="1" ht="24" customHeight="1">
      <c r="B448" s="35"/>
      <c r="C448" s="193" t="s">
        <v>554</v>
      </c>
      <c r="D448" s="193" t="s">
        <v>146</v>
      </c>
      <c r="E448" s="194" t="s">
        <v>555</v>
      </c>
      <c r="F448" s="195" t="s">
        <v>556</v>
      </c>
      <c r="G448" s="196" t="s">
        <v>210</v>
      </c>
      <c r="H448" s="197">
        <v>8.932</v>
      </c>
      <c r="I448" s="198"/>
      <c r="J448" s="199">
        <f>ROUND(I448*H448,2)</f>
        <v>0</v>
      </c>
      <c r="K448" s="195" t="s">
        <v>150</v>
      </c>
      <c r="L448" s="39"/>
      <c r="M448" s="200" t="s">
        <v>1</v>
      </c>
      <c r="N448" s="201" t="s">
        <v>42</v>
      </c>
      <c r="O448" s="67"/>
      <c r="P448" s="202">
        <f>O448*H448</f>
        <v>0</v>
      </c>
      <c r="Q448" s="202">
        <v>0</v>
      </c>
      <c r="R448" s="202">
        <f>Q448*H448</f>
        <v>0</v>
      </c>
      <c r="S448" s="202">
        <v>0</v>
      </c>
      <c r="T448" s="203">
        <f>S448*H448</f>
        <v>0</v>
      </c>
      <c r="AR448" s="204" t="s">
        <v>151</v>
      </c>
      <c r="AT448" s="204" t="s">
        <v>146</v>
      </c>
      <c r="AU448" s="204" t="s">
        <v>87</v>
      </c>
      <c r="AY448" s="17" t="s">
        <v>144</v>
      </c>
      <c r="BE448" s="205">
        <f>IF(N448="základní",J448,0)</f>
        <v>0</v>
      </c>
      <c r="BF448" s="205">
        <f>IF(N448="snížená",J448,0)</f>
        <v>0</v>
      </c>
      <c r="BG448" s="205">
        <f>IF(N448="zákl. přenesená",J448,0)</f>
        <v>0</v>
      </c>
      <c r="BH448" s="205">
        <f>IF(N448="sníž. přenesená",J448,0)</f>
        <v>0</v>
      </c>
      <c r="BI448" s="205">
        <f>IF(N448="nulová",J448,0)</f>
        <v>0</v>
      </c>
      <c r="BJ448" s="17" t="s">
        <v>82</v>
      </c>
      <c r="BK448" s="205">
        <f>ROUND(I448*H448,2)</f>
        <v>0</v>
      </c>
      <c r="BL448" s="17" t="s">
        <v>151</v>
      </c>
      <c r="BM448" s="204" t="s">
        <v>557</v>
      </c>
    </row>
    <row r="449" spans="2:51" s="12" customFormat="1" ht="12">
      <c r="B449" s="206"/>
      <c r="C449" s="207"/>
      <c r="D449" s="208" t="s">
        <v>153</v>
      </c>
      <c r="E449" s="209" t="s">
        <v>1</v>
      </c>
      <c r="F449" s="210" t="s">
        <v>553</v>
      </c>
      <c r="G449" s="207"/>
      <c r="H449" s="209" t="s">
        <v>1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153</v>
      </c>
      <c r="AU449" s="216" t="s">
        <v>87</v>
      </c>
      <c r="AV449" s="12" t="s">
        <v>82</v>
      </c>
      <c r="AW449" s="12" t="s">
        <v>33</v>
      </c>
      <c r="AX449" s="12" t="s">
        <v>77</v>
      </c>
      <c r="AY449" s="216" t="s">
        <v>144</v>
      </c>
    </row>
    <row r="450" spans="2:51" s="13" customFormat="1" ht="12">
      <c r="B450" s="217"/>
      <c r="C450" s="218"/>
      <c r="D450" s="208" t="s">
        <v>153</v>
      </c>
      <c r="E450" s="219" t="s">
        <v>1</v>
      </c>
      <c r="F450" s="220" t="s">
        <v>270</v>
      </c>
      <c r="G450" s="218"/>
      <c r="H450" s="221">
        <v>8.932</v>
      </c>
      <c r="I450" s="222"/>
      <c r="J450" s="218"/>
      <c r="K450" s="218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153</v>
      </c>
      <c r="AU450" s="227" t="s">
        <v>87</v>
      </c>
      <c r="AV450" s="13" t="s">
        <v>87</v>
      </c>
      <c r="AW450" s="13" t="s">
        <v>33</v>
      </c>
      <c r="AX450" s="13" t="s">
        <v>82</v>
      </c>
      <c r="AY450" s="227" t="s">
        <v>144</v>
      </c>
    </row>
    <row r="451" spans="2:65" s="1" customFormat="1" ht="16.5" customHeight="1">
      <c r="B451" s="35"/>
      <c r="C451" s="193" t="s">
        <v>558</v>
      </c>
      <c r="D451" s="193" t="s">
        <v>146</v>
      </c>
      <c r="E451" s="194" t="s">
        <v>559</v>
      </c>
      <c r="F451" s="195" t="s">
        <v>560</v>
      </c>
      <c r="G451" s="196" t="s">
        <v>210</v>
      </c>
      <c r="H451" s="197">
        <v>234.222</v>
      </c>
      <c r="I451" s="198"/>
      <c r="J451" s="199">
        <f>ROUND(I451*H451,2)</f>
        <v>0</v>
      </c>
      <c r="K451" s="195" t="s">
        <v>1</v>
      </c>
      <c r="L451" s="39"/>
      <c r="M451" s="200" t="s">
        <v>1</v>
      </c>
      <c r="N451" s="201" t="s">
        <v>42</v>
      </c>
      <c r="O451" s="67"/>
      <c r="P451" s="202">
        <f>O451*H451</f>
        <v>0</v>
      </c>
      <c r="Q451" s="202">
        <v>0</v>
      </c>
      <c r="R451" s="202">
        <f>Q451*H451</f>
        <v>0</v>
      </c>
      <c r="S451" s="202">
        <v>0</v>
      </c>
      <c r="T451" s="203">
        <f>S451*H451</f>
        <v>0</v>
      </c>
      <c r="AR451" s="204" t="s">
        <v>151</v>
      </c>
      <c r="AT451" s="204" t="s">
        <v>146</v>
      </c>
      <c r="AU451" s="204" t="s">
        <v>87</v>
      </c>
      <c r="AY451" s="17" t="s">
        <v>144</v>
      </c>
      <c r="BE451" s="205">
        <f>IF(N451="základní",J451,0)</f>
        <v>0</v>
      </c>
      <c r="BF451" s="205">
        <f>IF(N451="snížená",J451,0)</f>
        <v>0</v>
      </c>
      <c r="BG451" s="205">
        <f>IF(N451="zákl. přenesená",J451,0)</f>
        <v>0</v>
      </c>
      <c r="BH451" s="205">
        <f>IF(N451="sníž. přenesená",J451,0)</f>
        <v>0</v>
      </c>
      <c r="BI451" s="205">
        <f>IF(N451="nulová",J451,0)</f>
        <v>0</v>
      </c>
      <c r="BJ451" s="17" t="s">
        <v>82</v>
      </c>
      <c r="BK451" s="205">
        <f>ROUND(I451*H451,2)</f>
        <v>0</v>
      </c>
      <c r="BL451" s="17" t="s">
        <v>151</v>
      </c>
      <c r="BM451" s="204" t="s">
        <v>561</v>
      </c>
    </row>
    <row r="452" spans="2:51" s="12" customFormat="1" ht="12">
      <c r="B452" s="206"/>
      <c r="C452" s="207"/>
      <c r="D452" s="208" t="s">
        <v>153</v>
      </c>
      <c r="E452" s="209" t="s">
        <v>1</v>
      </c>
      <c r="F452" s="210" t="s">
        <v>308</v>
      </c>
      <c r="G452" s="207"/>
      <c r="H452" s="209" t="s">
        <v>1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153</v>
      </c>
      <c r="AU452" s="216" t="s">
        <v>87</v>
      </c>
      <c r="AV452" s="12" t="s">
        <v>82</v>
      </c>
      <c r="AW452" s="12" t="s">
        <v>33</v>
      </c>
      <c r="AX452" s="12" t="s">
        <v>77</v>
      </c>
      <c r="AY452" s="216" t="s">
        <v>144</v>
      </c>
    </row>
    <row r="453" spans="2:51" s="13" customFormat="1" ht="12">
      <c r="B453" s="217"/>
      <c r="C453" s="218"/>
      <c r="D453" s="208" t="s">
        <v>153</v>
      </c>
      <c r="E453" s="219" t="s">
        <v>1</v>
      </c>
      <c r="F453" s="220" t="s">
        <v>562</v>
      </c>
      <c r="G453" s="218"/>
      <c r="H453" s="221">
        <v>153.55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153</v>
      </c>
      <c r="AU453" s="227" t="s">
        <v>87</v>
      </c>
      <c r="AV453" s="13" t="s">
        <v>87</v>
      </c>
      <c r="AW453" s="13" t="s">
        <v>33</v>
      </c>
      <c r="AX453" s="13" t="s">
        <v>77</v>
      </c>
      <c r="AY453" s="227" t="s">
        <v>144</v>
      </c>
    </row>
    <row r="454" spans="2:51" s="13" customFormat="1" ht="22.5">
      <c r="B454" s="217"/>
      <c r="C454" s="218"/>
      <c r="D454" s="208" t="s">
        <v>153</v>
      </c>
      <c r="E454" s="219" t="s">
        <v>1</v>
      </c>
      <c r="F454" s="220" t="s">
        <v>563</v>
      </c>
      <c r="G454" s="218"/>
      <c r="H454" s="221">
        <v>16.36</v>
      </c>
      <c r="I454" s="222"/>
      <c r="J454" s="218"/>
      <c r="K454" s="218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153</v>
      </c>
      <c r="AU454" s="227" t="s">
        <v>87</v>
      </c>
      <c r="AV454" s="13" t="s">
        <v>87</v>
      </c>
      <c r="AW454" s="13" t="s">
        <v>33</v>
      </c>
      <c r="AX454" s="13" t="s">
        <v>77</v>
      </c>
      <c r="AY454" s="227" t="s">
        <v>144</v>
      </c>
    </row>
    <row r="455" spans="2:51" s="13" customFormat="1" ht="12">
      <c r="B455" s="217"/>
      <c r="C455" s="218"/>
      <c r="D455" s="208" t="s">
        <v>153</v>
      </c>
      <c r="E455" s="219" t="s">
        <v>1</v>
      </c>
      <c r="F455" s="220" t="s">
        <v>564</v>
      </c>
      <c r="G455" s="218"/>
      <c r="H455" s="221">
        <v>19.856</v>
      </c>
      <c r="I455" s="222"/>
      <c r="J455" s="218"/>
      <c r="K455" s="218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153</v>
      </c>
      <c r="AU455" s="227" t="s">
        <v>87</v>
      </c>
      <c r="AV455" s="13" t="s">
        <v>87</v>
      </c>
      <c r="AW455" s="13" t="s">
        <v>33</v>
      </c>
      <c r="AX455" s="13" t="s">
        <v>77</v>
      </c>
      <c r="AY455" s="227" t="s">
        <v>144</v>
      </c>
    </row>
    <row r="456" spans="2:51" s="15" customFormat="1" ht="12">
      <c r="B456" s="249"/>
      <c r="C456" s="250"/>
      <c r="D456" s="208" t="s">
        <v>153</v>
      </c>
      <c r="E456" s="251" t="s">
        <v>1</v>
      </c>
      <c r="F456" s="252" t="s">
        <v>251</v>
      </c>
      <c r="G456" s="250"/>
      <c r="H456" s="253">
        <v>189.76600000000002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AT456" s="259" t="s">
        <v>153</v>
      </c>
      <c r="AU456" s="259" t="s">
        <v>87</v>
      </c>
      <c r="AV456" s="15" t="s">
        <v>164</v>
      </c>
      <c r="AW456" s="15" t="s">
        <v>33</v>
      </c>
      <c r="AX456" s="15" t="s">
        <v>77</v>
      </c>
      <c r="AY456" s="259" t="s">
        <v>144</v>
      </c>
    </row>
    <row r="457" spans="2:51" s="12" customFormat="1" ht="12">
      <c r="B457" s="206"/>
      <c r="C457" s="207"/>
      <c r="D457" s="208" t="s">
        <v>153</v>
      </c>
      <c r="E457" s="209" t="s">
        <v>1</v>
      </c>
      <c r="F457" s="210" t="s">
        <v>312</v>
      </c>
      <c r="G457" s="207"/>
      <c r="H457" s="209" t="s">
        <v>1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153</v>
      </c>
      <c r="AU457" s="216" t="s">
        <v>87</v>
      </c>
      <c r="AV457" s="12" t="s">
        <v>82</v>
      </c>
      <c r="AW457" s="12" t="s">
        <v>33</v>
      </c>
      <c r="AX457" s="12" t="s">
        <v>77</v>
      </c>
      <c r="AY457" s="216" t="s">
        <v>144</v>
      </c>
    </row>
    <row r="458" spans="2:51" s="13" customFormat="1" ht="12">
      <c r="B458" s="217"/>
      <c r="C458" s="218"/>
      <c r="D458" s="208" t="s">
        <v>153</v>
      </c>
      <c r="E458" s="219" t="s">
        <v>1</v>
      </c>
      <c r="F458" s="220" t="s">
        <v>565</v>
      </c>
      <c r="G458" s="218"/>
      <c r="H458" s="221">
        <v>36.64</v>
      </c>
      <c r="I458" s="222"/>
      <c r="J458" s="218"/>
      <c r="K458" s="218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153</v>
      </c>
      <c r="AU458" s="227" t="s">
        <v>87</v>
      </c>
      <c r="AV458" s="13" t="s">
        <v>87</v>
      </c>
      <c r="AW458" s="13" t="s">
        <v>33</v>
      </c>
      <c r="AX458" s="13" t="s">
        <v>77</v>
      </c>
      <c r="AY458" s="227" t="s">
        <v>144</v>
      </c>
    </row>
    <row r="459" spans="2:51" s="13" customFormat="1" ht="12">
      <c r="B459" s="217"/>
      <c r="C459" s="218"/>
      <c r="D459" s="208" t="s">
        <v>153</v>
      </c>
      <c r="E459" s="219" t="s">
        <v>1</v>
      </c>
      <c r="F459" s="220" t="s">
        <v>566</v>
      </c>
      <c r="G459" s="218"/>
      <c r="H459" s="221">
        <v>3.2</v>
      </c>
      <c r="I459" s="222"/>
      <c r="J459" s="218"/>
      <c r="K459" s="218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153</v>
      </c>
      <c r="AU459" s="227" t="s">
        <v>87</v>
      </c>
      <c r="AV459" s="13" t="s">
        <v>87</v>
      </c>
      <c r="AW459" s="13" t="s">
        <v>33</v>
      </c>
      <c r="AX459" s="13" t="s">
        <v>77</v>
      </c>
      <c r="AY459" s="227" t="s">
        <v>144</v>
      </c>
    </row>
    <row r="460" spans="2:51" s="13" customFormat="1" ht="12">
      <c r="B460" s="217"/>
      <c r="C460" s="218"/>
      <c r="D460" s="208" t="s">
        <v>153</v>
      </c>
      <c r="E460" s="219" t="s">
        <v>1</v>
      </c>
      <c r="F460" s="220" t="s">
        <v>567</v>
      </c>
      <c r="G460" s="218"/>
      <c r="H460" s="221">
        <v>4.616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153</v>
      </c>
      <c r="AU460" s="227" t="s">
        <v>87</v>
      </c>
      <c r="AV460" s="13" t="s">
        <v>87</v>
      </c>
      <c r="AW460" s="13" t="s">
        <v>33</v>
      </c>
      <c r="AX460" s="13" t="s">
        <v>77</v>
      </c>
      <c r="AY460" s="227" t="s">
        <v>144</v>
      </c>
    </row>
    <row r="461" spans="2:51" s="15" customFormat="1" ht="12">
      <c r="B461" s="249"/>
      <c r="C461" s="250"/>
      <c r="D461" s="208" t="s">
        <v>153</v>
      </c>
      <c r="E461" s="251" t="s">
        <v>1</v>
      </c>
      <c r="F461" s="252" t="s">
        <v>251</v>
      </c>
      <c r="G461" s="250"/>
      <c r="H461" s="253">
        <v>44.456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AT461" s="259" t="s">
        <v>153</v>
      </c>
      <c r="AU461" s="259" t="s">
        <v>87</v>
      </c>
      <c r="AV461" s="15" t="s">
        <v>164</v>
      </c>
      <c r="AW461" s="15" t="s">
        <v>33</v>
      </c>
      <c r="AX461" s="15" t="s">
        <v>77</v>
      </c>
      <c r="AY461" s="259" t="s">
        <v>144</v>
      </c>
    </row>
    <row r="462" spans="2:51" s="14" customFormat="1" ht="12">
      <c r="B462" s="228"/>
      <c r="C462" s="229"/>
      <c r="D462" s="208" t="s">
        <v>153</v>
      </c>
      <c r="E462" s="230" t="s">
        <v>1</v>
      </c>
      <c r="F462" s="231" t="s">
        <v>163</v>
      </c>
      <c r="G462" s="229"/>
      <c r="H462" s="232">
        <v>234.22199999999998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153</v>
      </c>
      <c r="AU462" s="238" t="s">
        <v>87</v>
      </c>
      <c r="AV462" s="14" t="s">
        <v>151</v>
      </c>
      <c r="AW462" s="14" t="s">
        <v>33</v>
      </c>
      <c r="AX462" s="14" t="s">
        <v>82</v>
      </c>
      <c r="AY462" s="238" t="s">
        <v>144</v>
      </c>
    </row>
    <row r="463" spans="2:65" s="1" customFormat="1" ht="24" customHeight="1">
      <c r="B463" s="35"/>
      <c r="C463" s="193" t="s">
        <v>568</v>
      </c>
      <c r="D463" s="193" t="s">
        <v>146</v>
      </c>
      <c r="E463" s="194" t="s">
        <v>569</v>
      </c>
      <c r="F463" s="195" t="s">
        <v>570</v>
      </c>
      <c r="G463" s="196" t="s">
        <v>210</v>
      </c>
      <c r="H463" s="197">
        <v>0.756</v>
      </c>
      <c r="I463" s="198"/>
      <c r="J463" s="199">
        <f>ROUND(I463*H463,2)</f>
        <v>0</v>
      </c>
      <c r="K463" s="195" t="s">
        <v>1</v>
      </c>
      <c r="L463" s="39"/>
      <c r="M463" s="200" t="s">
        <v>1</v>
      </c>
      <c r="N463" s="201" t="s">
        <v>42</v>
      </c>
      <c r="O463" s="67"/>
      <c r="P463" s="202">
        <f>O463*H463</f>
        <v>0</v>
      </c>
      <c r="Q463" s="202">
        <v>0.13965</v>
      </c>
      <c r="R463" s="202">
        <f>Q463*H463</f>
        <v>0.1055754</v>
      </c>
      <c r="S463" s="202">
        <v>0</v>
      </c>
      <c r="T463" s="203">
        <f>S463*H463</f>
        <v>0</v>
      </c>
      <c r="AR463" s="204" t="s">
        <v>151</v>
      </c>
      <c r="AT463" s="204" t="s">
        <v>146</v>
      </c>
      <c r="AU463" s="204" t="s">
        <v>87</v>
      </c>
      <c r="AY463" s="17" t="s">
        <v>144</v>
      </c>
      <c r="BE463" s="205">
        <f>IF(N463="základní",J463,0)</f>
        <v>0</v>
      </c>
      <c r="BF463" s="205">
        <f>IF(N463="snížená",J463,0)</f>
        <v>0</v>
      </c>
      <c r="BG463" s="205">
        <f>IF(N463="zákl. přenesená",J463,0)</f>
        <v>0</v>
      </c>
      <c r="BH463" s="205">
        <f>IF(N463="sníž. přenesená",J463,0)</f>
        <v>0</v>
      </c>
      <c r="BI463" s="205">
        <f>IF(N463="nulová",J463,0)</f>
        <v>0</v>
      </c>
      <c r="BJ463" s="17" t="s">
        <v>82</v>
      </c>
      <c r="BK463" s="205">
        <f>ROUND(I463*H463,2)</f>
        <v>0</v>
      </c>
      <c r="BL463" s="17" t="s">
        <v>151</v>
      </c>
      <c r="BM463" s="204" t="s">
        <v>571</v>
      </c>
    </row>
    <row r="464" spans="2:51" s="13" customFormat="1" ht="12">
      <c r="B464" s="217"/>
      <c r="C464" s="218"/>
      <c r="D464" s="208" t="s">
        <v>153</v>
      </c>
      <c r="E464" s="219" t="s">
        <v>1</v>
      </c>
      <c r="F464" s="220" t="s">
        <v>572</v>
      </c>
      <c r="G464" s="218"/>
      <c r="H464" s="221">
        <v>0.756</v>
      </c>
      <c r="I464" s="222"/>
      <c r="J464" s="218"/>
      <c r="K464" s="218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153</v>
      </c>
      <c r="AU464" s="227" t="s">
        <v>87</v>
      </c>
      <c r="AV464" s="13" t="s">
        <v>87</v>
      </c>
      <c r="AW464" s="13" t="s">
        <v>33</v>
      </c>
      <c r="AX464" s="13" t="s">
        <v>82</v>
      </c>
      <c r="AY464" s="227" t="s">
        <v>144</v>
      </c>
    </row>
    <row r="465" spans="2:65" s="1" customFormat="1" ht="24" customHeight="1">
      <c r="B465" s="35"/>
      <c r="C465" s="193" t="s">
        <v>573</v>
      </c>
      <c r="D465" s="193" t="s">
        <v>146</v>
      </c>
      <c r="E465" s="194" t="s">
        <v>574</v>
      </c>
      <c r="F465" s="195" t="s">
        <v>575</v>
      </c>
      <c r="G465" s="196" t="s">
        <v>210</v>
      </c>
      <c r="H465" s="197">
        <v>11.711</v>
      </c>
      <c r="I465" s="198"/>
      <c r="J465" s="199">
        <f>ROUND(I465*H465,2)</f>
        <v>0</v>
      </c>
      <c r="K465" s="195" t="s">
        <v>150</v>
      </c>
      <c r="L465" s="39"/>
      <c r="M465" s="200" t="s">
        <v>1</v>
      </c>
      <c r="N465" s="201" t="s">
        <v>42</v>
      </c>
      <c r="O465" s="67"/>
      <c r="P465" s="202">
        <f>O465*H465</f>
        <v>0</v>
      </c>
      <c r="Q465" s="202">
        <v>0.05985</v>
      </c>
      <c r="R465" s="202">
        <f>Q465*H465</f>
        <v>0.70090335</v>
      </c>
      <c r="S465" s="202">
        <v>0</v>
      </c>
      <c r="T465" s="203">
        <f>S465*H465</f>
        <v>0</v>
      </c>
      <c r="AR465" s="204" t="s">
        <v>151</v>
      </c>
      <c r="AT465" s="204" t="s">
        <v>146</v>
      </c>
      <c r="AU465" s="204" t="s">
        <v>87</v>
      </c>
      <c r="AY465" s="17" t="s">
        <v>144</v>
      </c>
      <c r="BE465" s="205">
        <f>IF(N465="základní",J465,0)</f>
        <v>0</v>
      </c>
      <c r="BF465" s="205">
        <f>IF(N465="snížená",J465,0)</f>
        <v>0</v>
      </c>
      <c r="BG465" s="205">
        <f>IF(N465="zákl. přenesená",J465,0)</f>
        <v>0</v>
      </c>
      <c r="BH465" s="205">
        <f>IF(N465="sníž. přenesená",J465,0)</f>
        <v>0</v>
      </c>
      <c r="BI465" s="205">
        <f>IF(N465="nulová",J465,0)</f>
        <v>0</v>
      </c>
      <c r="BJ465" s="17" t="s">
        <v>82</v>
      </c>
      <c r="BK465" s="205">
        <f>ROUND(I465*H465,2)</f>
        <v>0</v>
      </c>
      <c r="BL465" s="17" t="s">
        <v>151</v>
      </c>
      <c r="BM465" s="204" t="s">
        <v>576</v>
      </c>
    </row>
    <row r="466" spans="2:51" s="12" customFormat="1" ht="12">
      <c r="B466" s="206"/>
      <c r="C466" s="207"/>
      <c r="D466" s="208" t="s">
        <v>153</v>
      </c>
      <c r="E466" s="209" t="s">
        <v>1</v>
      </c>
      <c r="F466" s="210" t="s">
        <v>577</v>
      </c>
      <c r="G466" s="207"/>
      <c r="H466" s="209" t="s">
        <v>1</v>
      </c>
      <c r="I466" s="211"/>
      <c r="J466" s="207"/>
      <c r="K466" s="207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153</v>
      </c>
      <c r="AU466" s="216" t="s">
        <v>87</v>
      </c>
      <c r="AV466" s="12" t="s">
        <v>82</v>
      </c>
      <c r="AW466" s="12" t="s">
        <v>33</v>
      </c>
      <c r="AX466" s="12" t="s">
        <v>77</v>
      </c>
      <c r="AY466" s="216" t="s">
        <v>144</v>
      </c>
    </row>
    <row r="467" spans="2:51" s="13" customFormat="1" ht="12">
      <c r="B467" s="217"/>
      <c r="C467" s="218"/>
      <c r="D467" s="208" t="s">
        <v>153</v>
      </c>
      <c r="E467" s="219" t="s">
        <v>1</v>
      </c>
      <c r="F467" s="220" t="s">
        <v>578</v>
      </c>
      <c r="G467" s="218"/>
      <c r="H467" s="221">
        <v>11.711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153</v>
      </c>
      <c r="AU467" s="227" t="s">
        <v>87</v>
      </c>
      <c r="AV467" s="13" t="s">
        <v>87</v>
      </c>
      <c r="AW467" s="13" t="s">
        <v>33</v>
      </c>
      <c r="AX467" s="13" t="s">
        <v>82</v>
      </c>
      <c r="AY467" s="227" t="s">
        <v>144</v>
      </c>
    </row>
    <row r="468" spans="2:65" s="1" customFormat="1" ht="24" customHeight="1">
      <c r="B468" s="35"/>
      <c r="C468" s="193" t="s">
        <v>579</v>
      </c>
      <c r="D468" s="193" t="s">
        <v>146</v>
      </c>
      <c r="E468" s="194" t="s">
        <v>580</v>
      </c>
      <c r="F468" s="195" t="s">
        <v>581</v>
      </c>
      <c r="G468" s="196" t="s">
        <v>210</v>
      </c>
      <c r="H468" s="197">
        <v>11.711</v>
      </c>
      <c r="I468" s="198"/>
      <c r="J468" s="199">
        <f>ROUND(I468*H468,2)</f>
        <v>0</v>
      </c>
      <c r="K468" s="195" t="s">
        <v>150</v>
      </c>
      <c r="L468" s="39"/>
      <c r="M468" s="200" t="s">
        <v>1</v>
      </c>
      <c r="N468" s="201" t="s">
        <v>42</v>
      </c>
      <c r="O468" s="67"/>
      <c r="P468" s="202">
        <f>O468*H468</f>
        <v>0</v>
      </c>
      <c r="Q468" s="202">
        <v>0</v>
      </c>
      <c r="R468" s="202">
        <f>Q468*H468</f>
        <v>0</v>
      </c>
      <c r="S468" s="202">
        <v>0</v>
      </c>
      <c r="T468" s="203">
        <f>S468*H468</f>
        <v>0</v>
      </c>
      <c r="AR468" s="204" t="s">
        <v>151</v>
      </c>
      <c r="AT468" s="204" t="s">
        <v>146</v>
      </c>
      <c r="AU468" s="204" t="s">
        <v>87</v>
      </c>
      <c r="AY468" s="17" t="s">
        <v>144</v>
      </c>
      <c r="BE468" s="205">
        <f>IF(N468="základní",J468,0)</f>
        <v>0</v>
      </c>
      <c r="BF468" s="205">
        <f>IF(N468="snížená",J468,0)</f>
        <v>0</v>
      </c>
      <c r="BG468" s="205">
        <f>IF(N468="zákl. přenesená",J468,0)</f>
        <v>0</v>
      </c>
      <c r="BH468" s="205">
        <f>IF(N468="sníž. přenesená",J468,0)</f>
        <v>0</v>
      </c>
      <c r="BI468" s="205">
        <f>IF(N468="nulová",J468,0)</f>
        <v>0</v>
      </c>
      <c r="BJ468" s="17" t="s">
        <v>82</v>
      </c>
      <c r="BK468" s="205">
        <f>ROUND(I468*H468,2)</f>
        <v>0</v>
      </c>
      <c r="BL468" s="17" t="s">
        <v>151</v>
      </c>
      <c r="BM468" s="204" t="s">
        <v>582</v>
      </c>
    </row>
    <row r="469" spans="2:65" s="1" customFormat="1" ht="48" customHeight="1">
      <c r="B469" s="35"/>
      <c r="C469" s="193" t="s">
        <v>583</v>
      </c>
      <c r="D469" s="193" t="s">
        <v>146</v>
      </c>
      <c r="E469" s="194" t="s">
        <v>584</v>
      </c>
      <c r="F469" s="195" t="s">
        <v>585</v>
      </c>
      <c r="G469" s="196" t="s">
        <v>226</v>
      </c>
      <c r="H469" s="197">
        <v>24</v>
      </c>
      <c r="I469" s="198"/>
      <c r="J469" s="199">
        <f>ROUND(I469*H469,2)</f>
        <v>0</v>
      </c>
      <c r="K469" s="195" t="s">
        <v>1</v>
      </c>
      <c r="L469" s="39"/>
      <c r="M469" s="200" t="s">
        <v>1</v>
      </c>
      <c r="N469" s="201" t="s">
        <v>42</v>
      </c>
      <c r="O469" s="67"/>
      <c r="P469" s="202">
        <f>O469*H469</f>
        <v>0</v>
      </c>
      <c r="Q469" s="202">
        <v>0.0022</v>
      </c>
      <c r="R469" s="202">
        <f>Q469*H469</f>
        <v>0.0528</v>
      </c>
      <c r="S469" s="202">
        <v>0</v>
      </c>
      <c r="T469" s="203">
        <f>S469*H469</f>
        <v>0</v>
      </c>
      <c r="AR469" s="204" t="s">
        <v>151</v>
      </c>
      <c r="AT469" s="204" t="s">
        <v>146</v>
      </c>
      <c r="AU469" s="204" t="s">
        <v>87</v>
      </c>
      <c r="AY469" s="17" t="s">
        <v>144</v>
      </c>
      <c r="BE469" s="205">
        <f>IF(N469="základní",J469,0)</f>
        <v>0</v>
      </c>
      <c r="BF469" s="205">
        <f>IF(N469="snížená",J469,0)</f>
        <v>0</v>
      </c>
      <c r="BG469" s="205">
        <f>IF(N469="zákl. přenesená",J469,0)</f>
        <v>0</v>
      </c>
      <c r="BH469" s="205">
        <f>IF(N469="sníž. přenesená",J469,0)</f>
        <v>0</v>
      </c>
      <c r="BI469" s="205">
        <f>IF(N469="nulová",J469,0)</f>
        <v>0</v>
      </c>
      <c r="BJ469" s="17" t="s">
        <v>82</v>
      </c>
      <c r="BK469" s="205">
        <f>ROUND(I469*H469,2)</f>
        <v>0</v>
      </c>
      <c r="BL469" s="17" t="s">
        <v>151</v>
      </c>
      <c r="BM469" s="204" t="s">
        <v>586</v>
      </c>
    </row>
    <row r="470" spans="2:51" s="13" customFormat="1" ht="12">
      <c r="B470" s="217"/>
      <c r="C470" s="218"/>
      <c r="D470" s="208" t="s">
        <v>153</v>
      </c>
      <c r="E470" s="219" t="s">
        <v>1</v>
      </c>
      <c r="F470" s="220" t="s">
        <v>587</v>
      </c>
      <c r="G470" s="218"/>
      <c r="H470" s="221">
        <v>24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153</v>
      </c>
      <c r="AU470" s="227" t="s">
        <v>87</v>
      </c>
      <c r="AV470" s="13" t="s">
        <v>87</v>
      </c>
      <c r="AW470" s="13" t="s">
        <v>33</v>
      </c>
      <c r="AX470" s="13" t="s">
        <v>82</v>
      </c>
      <c r="AY470" s="227" t="s">
        <v>144</v>
      </c>
    </row>
    <row r="471" spans="2:63" s="11" customFormat="1" ht="22.9" customHeight="1">
      <c r="B471" s="177"/>
      <c r="C471" s="178"/>
      <c r="D471" s="179" t="s">
        <v>76</v>
      </c>
      <c r="E471" s="191" t="s">
        <v>588</v>
      </c>
      <c r="F471" s="191" t="s">
        <v>589</v>
      </c>
      <c r="G471" s="178"/>
      <c r="H471" s="178"/>
      <c r="I471" s="181"/>
      <c r="J471" s="192">
        <f>BK471</f>
        <v>0</v>
      </c>
      <c r="K471" s="178"/>
      <c r="L471" s="183"/>
      <c r="M471" s="184"/>
      <c r="N471" s="185"/>
      <c r="O471" s="185"/>
      <c r="P471" s="186">
        <f>SUM(P472:P493)</f>
        <v>0</v>
      </c>
      <c r="Q471" s="185"/>
      <c r="R471" s="186">
        <f>SUM(R472:R493)</f>
        <v>0</v>
      </c>
      <c r="S471" s="185"/>
      <c r="T471" s="187">
        <f>SUM(T472:T493)</f>
        <v>0</v>
      </c>
      <c r="AR471" s="188" t="s">
        <v>82</v>
      </c>
      <c r="AT471" s="189" t="s">
        <v>76</v>
      </c>
      <c r="AU471" s="189" t="s">
        <v>82</v>
      </c>
      <c r="AY471" s="188" t="s">
        <v>144</v>
      </c>
      <c r="BK471" s="190">
        <f>SUM(BK472:BK493)</f>
        <v>0</v>
      </c>
    </row>
    <row r="472" spans="2:65" s="1" customFormat="1" ht="24" customHeight="1">
      <c r="B472" s="35"/>
      <c r="C472" s="193" t="s">
        <v>590</v>
      </c>
      <c r="D472" s="193" t="s">
        <v>146</v>
      </c>
      <c r="E472" s="194" t="s">
        <v>591</v>
      </c>
      <c r="F472" s="195" t="s">
        <v>592</v>
      </c>
      <c r="G472" s="196" t="s">
        <v>185</v>
      </c>
      <c r="H472" s="197">
        <v>219.835</v>
      </c>
      <c r="I472" s="198"/>
      <c r="J472" s="199">
        <f>ROUND(I472*H472,2)</f>
        <v>0</v>
      </c>
      <c r="K472" s="195" t="s">
        <v>150</v>
      </c>
      <c r="L472" s="39"/>
      <c r="M472" s="200" t="s">
        <v>1</v>
      </c>
      <c r="N472" s="201" t="s">
        <v>42</v>
      </c>
      <c r="O472" s="67"/>
      <c r="P472" s="202">
        <f>O472*H472</f>
        <v>0</v>
      </c>
      <c r="Q472" s="202">
        <v>0</v>
      </c>
      <c r="R472" s="202">
        <f>Q472*H472</f>
        <v>0</v>
      </c>
      <c r="S472" s="202">
        <v>0</v>
      </c>
      <c r="T472" s="203">
        <f>S472*H472</f>
        <v>0</v>
      </c>
      <c r="AR472" s="204" t="s">
        <v>151</v>
      </c>
      <c r="AT472" s="204" t="s">
        <v>146</v>
      </c>
      <c r="AU472" s="204" t="s">
        <v>87</v>
      </c>
      <c r="AY472" s="17" t="s">
        <v>144</v>
      </c>
      <c r="BE472" s="205">
        <f>IF(N472="základní",J472,0)</f>
        <v>0</v>
      </c>
      <c r="BF472" s="205">
        <f>IF(N472="snížená",J472,0)</f>
        <v>0</v>
      </c>
      <c r="BG472" s="205">
        <f>IF(N472="zákl. přenesená",J472,0)</f>
        <v>0</v>
      </c>
      <c r="BH472" s="205">
        <f>IF(N472="sníž. přenesená",J472,0)</f>
        <v>0</v>
      </c>
      <c r="BI472" s="205">
        <f>IF(N472="nulová",J472,0)</f>
        <v>0</v>
      </c>
      <c r="BJ472" s="17" t="s">
        <v>82</v>
      </c>
      <c r="BK472" s="205">
        <f>ROUND(I472*H472,2)</f>
        <v>0</v>
      </c>
      <c r="BL472" s="17" t="s">
        <v>151</v>
      </c>
      <c r="BM472" s="204" t="s">
        <v>593</v>
      </c>
    </row>
    <row r="473" spans="2:65" s="1" customFormat="1" ht="24" customHeight="1">
      <c r="B473" s="35"/>
      <c r="C473" s="193" t="s">
        <v>594</v>
      </c>
      <c r="D473" s="193" t="s">
        <v>146</v>
      </c>
      <c r="E473" s="194" t="s">
        <v>595</v>
      </c>
      <c r="F473" s="195" t="s">
        <v>596</v>
      </c>
      <c r="G473" s="196" t="s">
        <v>185</v>
      </c>
      <c r="H473" s="197">
        <v>1099.175</v>
      </c>
      <c r="I473" s="198"/>
      <c r="J473" s="199">
        <f>ROUND(I473*H473,2)</f>
        <v>0</v>
      </c>
      <c r="K473" s="195" t="s">
        <v>150</v>
      </c>
      <c r="L473" s="39"/>
      <c r="M473" s="200" t="s">
        <v>1</v>
      </c>
      <c r="N473" s="201" t="s">
        <v>42</v>
      </c>
      <c r="O473" s="67"/>
      <c r="P473" s="202">
        <f>O473*H473</f>
        <v>0</v>
      </c>
      <c r="Q473" s="202">
        <v>0</v>
      </c>
      <c r="R473" s="202">
        <f>Q473*H473</f>
        <v>0</v>
      </c>
      <c r="S473" s="202">
        <v>0</v>
      </c>
      <c r="T473" s="203">
        <f>S473*H473</f>
        <v>0</v>
      </c>
      <c r="AR473" s="204" t="s">
        <v>151</v>
      </c>
      <c r="AT473" s="204" t="s">
        <v>146</v>
      </c>
      <c r="AU473" s="204" t="s">
        <v>87</v>
      </c>
      <c r="AY473" s="17" t="s">
        <v>144</v>
      </c>
      <c r="BE473" s="205">
        <f>IF(N473="základní",J473,0)</f>
        <v>0</v>
      </c>
      <c r="BF473" s="205">
        <f>IF(N473="snížená",J473,0)</f>
        <v>0</v>
      </c>
      <c r="BG473" s="205">
        <f>IF(N473="zákl. přenesená",J473,0)</f>
        <v>0</v>
      </c>
      <c r="BH473" s="205">
        <f>IF(N473="sníž. přenesená",J473,0)</f>
        <v>0</v>
      </c>
      <c r="BI473" s="205">
        <f>IF(N473="nulová",J473,0)</f>
        <v>0</v>
      </c>
      <c r="BJ473" s="17" t="s">
        <v>82</v>
      </c>
      <c r="BK473" s="205">
        <f>ROUND(I473*H473,2)</f>
        <v>0</v>
      </c>
      <c r="BL473" s="17" t="s">
        <v>151</v>
      </c>
      <c r="BM473" s="204" t="s">
        <v>597</v>
      </c>
    </row>
    <row r="474" spans="2:51" s="13" customFormat="1" ht="12">
      <c r="B474" s="217"/>
      <c r="C474" s="218"/>
      <c r="D474" s="208" t="s">
        <v>153</v>
      </c>
      <c r="E474" s="218"/>
      <c r="F474" s="220" t="s">
        <v>598</v>
      </c>
      <c r="G474" s="218"/>
      <c r="H474" s="221">
        <v>1099.175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153</v>
      </c>
      <c r="AU474" s="227" t="s">
        <v>87</v>
      </c>
      <c r="AV474" s="13" t="s">
        <v>87</v>
      </c>
      <c r="AW474" s="13" t="s">
        <v>4</v>
      </c>
      <c r="AX474" s="13" t="s">
        <v>82</v>
      </c>
      <c r="AY474" s="227" t="s">
        <v>144</v>
      </c>
    </row>
    <row r="475" spans="2:65" s="1" customFormat="1" ht="24" customHeight="1">
      <c r="B475" s="35"/>
      <c r="C475" s="193" t="s">
        <v>599</v>
      </c>
      <c r="D475" s="193" t="s">
        <v>146</v>
      </c>
      <c r="E475" s="194" t="s">
        <v>600</v>
      </c>
      <c r="F475" s="195" t="s">
        <v>601</v>
      </c>
      <c r="G475" s="196" t="s">
        <v>185</v>
      </c>
      <c r="H475" s="197">
        <v>219.113</v>
      </c>
      <c r="I475" s="198"/>
      <c r="J475" s="199">
        <f>ROUND(I475*H475,2)</f>
        <v>0</v>
      </c>
      <c r="K475" s="195" t="s">
        <v>150</v>
      </c>
      <c r="L475" s="39"/>
      <c r="M475" s="200" t="s">
        <v>1</v>
      </c>
      <c r="N475" s="201" t="s">
        <v>42</v>
      </c>
      <c r="O475" s="67"/>
      <c r="P475" s="202">
        <f>O475*H475</f>
        <v>0</v>
      </c>
      <c r="Q475" s="202">
        <v>0</v>
      </c>
      <c r="R475" s="202">
        <f>Q475*H475</f>
        <v>0</v>
      </c>
      <c r="S475" s="202">
        <v>0</v>
      </c>
      <c r="T475" s="203">
        <f>S475*H475</f>
        <v>0</v>
      </c>
      <c r="AR475" s="204" t="s">
        <v>151</v>
      </c>
      <c r="AT475" s="204" t="s">
        <v>146</v>
      </c>
      <c r="AU475" s="204" t="s">
        <v>87</v>
      </c>
      <c r="AY475" s="17" t="s">
        <v>144</v>
      </c>
      <c r="BE475" s="205">
        <f>IF(N475="základní",J475,0)</f>
        <v>0</v>
      </c>
      <c r="BF475" s="205">
        <f>IF(N475="snížená",J475,0)</f>
        <v>0</v>
      </c>
      <c r="BG475" s="205">
        <f>IF(N475="zákl. přenesená",J475,0)</f>
        <v>0</v>
      </c>
      <c r="BH475" s="205">
        <f>IF(N475="sníž. přenesená",J475,0)</f>
        <v>0</v>
      </c>
      <c r="BI475" s="205">
        <f>IF(N475="nulová",J475,0)</f>
        <v>0</v>
      </c>
      <c r="BJ475" s="17" t="s">
        <v>82</v>
      </c>
      <c r="BK475" s="205">
        <f>ROUND(I475*H475,2)</f>
        <v>0</v>
      </c>
      <c r="BL475" s="17" t="s">
        <v>151</v>
      </c>
      <c r="BM475" s="204" t="s">
        <v>602</v>
      </c>
    </row>
    <row r="476" spans="2:51" s="13" customFormat="1" ht="12">
      <c r="B476" s="217"/>
      <c r="C476" s="218"/>
      <c r="D476" s="208" t="s">
        <v>153</v>
      </c>
      <c r="E476" s="219" t="s">
        <v>1</v>
      </c>
      <c r="F476" s="220" t="s">
        <v>603</v>
      </c>
      <c r="G476" s="218"/>
      <c r="H476" s="221">
        <v>219.689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153</v>
      </c>
      <c r="AU476" s="227" t="s">
        <v>87</v>
      </c>
      <c r="AV476" s="13" t="s">
        <v>87</v>
      </c>
      <c r="AW476" s="13" t="s">
        <v>33</v>
      </c>
      <c r="AX476" s="13" t="s">
        <v>77</v>
      </c>
      <c r="AY476" s="227" t="s">
        <v>144</v>
      </c>
    </row>
    <row r="477" spans="2:51" s="13" customFormat="1" ht="12">
      <c r="B477" s="217"/>
      <c r="C477" s="218"/>
      <c r="D477" s="208" t="s">
        <v>153</v>
      </c>
      <c r="E477" s="219" t="s">
        <v>1</v>
      </c>
      <c r="F477" s="220" t="s">
        <v>604</v>
      </c>
      <c r="G477" s="218"/>
      <c r="H477" s="221">
        <v>-0.576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153</v>
      </c>
      <c r="AU477" s="227" t="s">
        <v>87</v>
      </c>
      <c r="AV477" s="13" t="s">
        <v>87</v>
      </c>
      <c r="AW477" s="13" t="s">
        <v>33</v>
      </c>
      <c r="AX477" s="13" t="s">
        <v>77</v>
      </c>
      <c r="AY477" s="227" t="s">
        <v>144</v>
      </c>
    </row>
    <row r="478" spans="2:51" s="14" customFormat="1" ht="12">
      <c r="B478" s="228"/>
      <c r="C478" s="229"/>
      <c r="D478" s="208" t="s">
        <v>153</v>
      </c>
      <c r="E478" s="230" t="s">
        <v>1</v>
      </c>
      <c r="F478" s="231" t="s">
        <v>163</v>
      </c>
      <c r="G478" s="229"/>
      <c r="H478" s="232">
        <v>219.113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153</v>
      </c>
      <c r="AU478" s="238" t="s">
        <v>87</v>
      </c>
      <c r="AV478" s="14" t="s">
        <v>151</v>
      </c>
      <c r="AW478" s="14" t="s">
        <v>33</v>
      </c>
      <c r="AX478" s="14" t="s">
        <v>82</v>
      </c>
      <c r="AY478" s="238" t="s">
        <v>144</v>
      </c>
    </row>
    <row r="479" spans="2:65" s="1" customFormat="1" ht="24" customHeight="1">
      <c r="B479" s="35"/>
      <c r="C479" s="193" t="s">
        <v>605</v>
      </c>
      <c r="D479" s="193" t="s">
        <v>146</v>
      </c>
      <c r="E479" s="194" t="s">
        <v>606</v>
      </c>
      <c r="F479" s="195" t="s">
        <v>607</v>
      </c>
      <c r="G479" s="196" t="s">
        <v>185</v>
      </c>
      <c r="H479" s="197">
        <v>4163.147</v>
      </c>
      <c r="I479" s="198"/>
      <c r="J479" s="199">
        <f>ROUND(I479*H479,2)</f>
        <v>0</v>
      </c>
      <c r="K479" s="195" t="s">
        <v>150</v>
      </c>
      <c r="L479" s="39"/>
      <c r="M479" s="200" t="s">
        <v>1</v>
      </c>
      <c r="N479" s="201" t="s">
        <v>42</v>
      </c>
      <c r="O479" s="67"/>
      <c r="P479" s="202">
        <f>O479*H479</f>
        <v>0</v>
      </c>
      <c r="Q479" s="202">
        <v>0</v>
      </c>
      <c r="R479" s="202">
        <f>Q479*H479</f>
        <v>0</v>
      </c>
      <c r="S479" s="202">
        <v>0</v>
      </c>
      <c r="T479" s="203">
        <f>S479*H479</f>
        <v>0</v>
      </c>
      <c r="AR479" s="204" t="s">
        <v>151</v>
      </c>
      <c r="AT479" s="204" t="s">
        <v>146</v>
      </c>
      <c r="AU479" s="204" t="s">
        <v>87</v>
      </c>
      <c r="AY479" s="17" t="s">
        <v>144</v>
      </c>
      <c r="BE479" s="205">
        <f>IF(N479="základní",J479,0)</f>
        <v>0</v>
      </c>
      <c r="BF479" s="205">
        <f>IF(N479="snížená",J479,0)</f>
        <v>0</v>
      </c>
      <c r="BG479" s="205">
        <f>IF(N479="zákl. přenesená",J479,0)</f>
        <v>0</v>
      </c>
      <c r="BH479" s="205">
        <f>IF(N479="sníž. přenesená",J479,0)</f>
        <v>0</v>
      </c>
      <c r="BI479" s="205">
        <f>IF(N479="nulová",J479,0)</f>
        <v>0</v>
      </c>
      <c r="BJ479" s="17" t="s">
        <v>82</v>
      </c>
      <c r="BK479" s="205">
        <f>ROUND(I479*H479,2)</f>
        <v>0</v>
      </c>
      <c r="BL479" s="17" t="s">
        <v>151</v>
      </c>
      <c r="BM479" s="204" t="s">
        <v>608</v>
      </c>
    </row>
    <row r="480" spans="2:51" s="13" customFormat="1" ht="12">
      <c r="B480" s="217"/>
      <c r="C480" s="218"/>
      <c r="D480" s="208" t="s">
        <v>153</v>
      </c>
      <c r="E480" s="218"/>
      <c r="F480" s="220" t="s">
        <v>609</v>
      </c>
      <c r="G480" s="218"/>
      <c r="H480" s="221">
        <v>4163.147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153</v>
      </c>
      <c r="AU480" s="227" t="s">
        <v>87</v>
      </c>
      <c r="AV480" s="13" t="s">
        <v>87</v>
      </c>
      <c r="AW480" s="13" t="s">
        <v>4</v>
      </c>
      <c r="AX480" s="13" t="s">
        <v>82</v>
      </c>
      <c r="AY480" s="227" t="s">
        <v>144</v>
      </c>
    </row>
    <row r="481" spans="2:65" s="1" customFormat="1" ht="24" customHeight="1">
      <c r="B481" s="35"/>
      <c r="C481" s="193" t="s">
        <v>610</v>
      </c>
      <c r="D481" s="193" t="s">
        <v>146</v>
      </c>
      <c r="E481" s="194" t="s">
        <v>611</v>
      </c>
      <c r="F481" s="195" t="s">
        <v>612</v>
      </c>
      <c r="G481" s="196" t="s">
        <v>185</v>
      </c>
      <c r="H481" s="197">
        <v>105.05</v>
      </c>
      <c r="I481" s="198"/>
      <c r="J481" s="199">
        <f>ROUND(I481*H481,2)</f>
        <v>0</v>
      </c>
      <c r="K481" s="195" t="s">
        <v>150</v>
      </c>
      <c r="L481" s="39"/>
      <c r="M481" s="200" t="s">
        <v>1</v>
      </c>
      <c r="N481" s="201" t="s">
        <v>42</v>
      </c>
      <c r="O481" s="67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AR481" s="204" t="s">
        <v>151</v>
      </c>
      <c r="AT481" s="204" t="s">
        <v>146</v>
      </c>
      <c r="AU481" s="204" t="s">
        <v>87</v>
      </c>
      <c r="AY481" s="17" t="s">
        <v>144</v>
      </c>
      <c r="BE481" s="205">
        <f>IF(N481="základní",J481,0)</f>
        <v>0</v>
      </c>
      <c r="BF481" s="205">
        <f>IF(N481="snížená",J481,0)</f>
        <v>0</v>
      </c>
      <c r="BG481" s="205">
        <f>IF(N481="zákl. přenesená",J481,0)</f>
        <v>0</v>
      </c>
      <c r="BH481" s="205">
        <f>IF(N481="sníž. přenesená",J481,0)</f>
        <v>0</v>
      </c>
      <c r="BI481" s="205">
        <f>IF(N481="nulová",J481,0)</f>
        <v>0</v>
      </c>
      <c r="BJ481" s="17" t="s">
        <v>82</v>
      </c>
      <c r="BK481" s="205">
        <f>ROUND(I481*H481,2)</f>
        <v>0</v>
      </c>
      <c r="BL481" s="17" t="s">
        <v>151</v>
      </c>
      <c r="BM481" s="204" t="s">
        <v>613</v>
      </c>
    </row>
    <row r="482" spans="2:51" s="13" customFormat="1" ht="12">
      <c r="B482" s="217"/>
      <c r="C482" s="218"/>
      <c r="D482" s="208" t="s">
        <v>153</v>
      </c>
      <c r="E482" s="219" t="s">
        <v>1</v>
      </c>
      <c r="F482" s="220" t="s">
        <v>614</v>
      </c>
      <c r="G482" s="218"/>
      <c r="H482" s="221">
        <v>105.05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153</v>
      </c>
      <c r="AU482" s="227" t="s">
        <v>87</v>
      </c>
      <c r="AV482" s="13" t="s">
        <v>87</v>
      </c>
      <c r="AW482" s="13" t="s">
        <v>33</v>
      </c>
      <c r="AX482" s="13" t="s">
        <v>82</v>
      </c>
      <c r="AY482" s="227" t="s">
        <v>144</v>
      </c>
    </row>
    <row r="483" spans="2:65" s="1" customFormat="1" ht="24" customHeight="1">
      <c r="B483" s="35"/>
      <c r="C483" s="193" t="s">
        <v>615</v>
      </c>
      <c r="D483" s="193" t="s">
        <v>146</v>
      </c>
      <c r="E483" s="194" t="s">
        <v>616</v>
      </c>
      <c r="F483" s="195" t="s">
        <v>617</v>
      </c>
      <c r="G483" s="196" t="s">
        <v>185</v>
      </c>
      <c r="H483" s="197">
        <v>4.67</v>
      </c>
      <c r="I483" s="198"/>
      <c r="J483" s="199">
        <f>ROUND(I483*H483,2)</f>
        <v>0</v>
      </c>
      <c r="K483" s="195" t="s">
        <v>150</v>
      </c>
      <c r="L483" s="39"/>
      <c r="M483" s="200" t="s">
        <v>1</v>
      </c>
      <c r="N483" s="201" t="s">
        <v>42</v>
      </c>
      <c r="O483" s="67"/>
      <c r="P483" s="202">
        <f>O483*H483</f>
        <v>0</v>
      </c>
      <c r="Q483" s="202">
        <v>0</v>
      </c>
      <c r="R483" s="202">
        <f>Q483*H483</f>
        <v>0</v>
      </c>
      <c r="S483" s="202">
        <v>0</v>
      </c>
      <c r="T483" s="203">
        <f>S483*H483</f>
        <v>0</v>
      </c>
      <c r="AR483" s="204" t="s">
        <v>151</v>
      </c>
      <c r="AT483" s="204" t="s">
        <v>146</v>
      </c>
      <c r="AU483" s="204" t="s">
        <v>87</v>
      </c>
      <c r="AY483" s="17" t="s">
        <v>144</v>
      </c>
      <c r="BE483" s="205">
        <f>IF(N483="základní",J483,0)</f>
        <v>0</v>
      </c>
      <c r="BF483" s="205">
        <f>IF(N483="snížená",J483,0)</f>
        <v>0</v>
      </c>
      <c r="BG483" s="205">
        <f>IF(N483="zákl. přenesená",J483,0)</f>
        <v>0</v>
      </c>
      <c r="BH483" s="205">
        <f>IF(N483="sníž. přenesená",J483,0)</f>
        <v>0</v>
      </c>
      <c r="BI483" s="205">
        <f>IF(N483="nulová",J483,0)</f>
        <v>0</v>
      </c>
      <c r="BJ483" s="17" t="s">
        <v>82</v>
      </c>
      <c r="BK483" s="205">
        <f>ROUND(I483*H483,2)</f>
        <v>0</v>
      </c>
      <c r="BL483" s="17" t="s">
        <v>151</v>
      </c>
      <c r="BM483" s="204" t="s">
        <v>618</v>
      </c>
    </row>
    <row r="484" spans="2:51" s="13" customFormat="1" ht="12">
      <c r="B484" s="217"/>
      <c r="C484" s="218"/>
      <c r="D484" s="208" t="s">
        <v>153</v>
      </c>
      <c r="E484" s="219" t="s">
        <v>1</v>
      </c>
      <c r="F484" s="220" t="s">
        <v>619</v>
      </c>
      <c r="G484" s="218"/>
      <c r="H484" s="221">
        <v>4.67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153</v>
      </c>
      <c r="AU484" s="227" t="s">
        <v>87</v>
      </c>
      <c r="AV484" s="13" t="s">
        <v>87</v>
      </c>
      <c r="AW484" s="13" t="s">
        <v>33</v>
      </c>
      <c r="AX484" s="13" t="s">
        <v>82</v>
      </c>
      <c r="AY484" s="227" t="s">
        <v>144</v>
      </c>
    </row>
    <row r="485" spans="2:65" s="1" customFormat="1" ht="24" customHeight="1">
      <c r="B485" s="35"/>
      <c r="C485" s="193" t="s">
        <v>620</v>
      </c>
      <c r="D485" s="193" t="s">
        <v>146</v>
      </c>
      <c r="E485" s="194" t="s">
        <v>621</v>
      </c>
      <c r="F485" s="195" t="s">
        <v>622</v>
      </c>
      <c r="G485" s="196" t="s">
        <v>185</v>
      </c>
      <c r="H485" s="197">
        <v>2.077</v>
      </c>
      <c r="I485" s="198"/>
      <c r="J485" s="199">
        <f>ROUND(I485*H485,2)</f>
        <v>0</v>
      </c>
      <c r="K485" s="195" t="s">
        <v>150</v>
      </c>
      <c r="L485" s="39"/>
      <c r="M485" s="200" t="s">
        <v>1</v>
      </c>
      <c r="N485" s="201" t="s">
        <v>42</v>
      </c>
      <c r="O485" s="67"/>
      <c r="P485" s="202">
        <f>O485*H485</f>
        <v>0</v>
      </c>
      <c r="Q485" s="202">
        <v>0</v>
      </c>
      <c r="R485" s="202">
        <f>Q485*H485</f>
        <v>0</v>
      </c>
      <c r="S485" s="202">
        <v>0</v>
      </c>
      <c r="T485" s="203">
        <f>S485*H485</f>
        <v>0</v>
      </c>
      <c r="AR485" s="204" t="s">
        <v>151</v>
      </c>
      <c r="AT485" s="204" t="s">
        <v>146</v>
      </c>
      <c r="AU485" s="204" t="s">
        <v>87</v>
      </c>
      <c r="AY485" s="17" t="s">
        <v>144</v>
      </c>
      <c r="BE485" s="205">
        <f>IF(N485="základní",J485,0)</f>
        <v>0</v>
      </c>
      <c r="BF485" s="205">
        <f>IF(N485="snížená",J485,0)</f>
        <v>0</v>
      </c>
      <c r="BG485" s="205">
        <f>IF(N485="zákl. přenesená",J485,0)</f>
        <v>0</v>
      </c>
      <c r="BH485" s="205">
        <f>IF(N485="sníž. přenesená",J485,0)</f>
        <v>0</v>
      </c>
      <c r="BI485" s="205">
        <f>IF(N485="nulová",J485,0)</f>
        <v>0</v>
      </c>
      <c r="BJ485" s="17" t="s">
        <v>82</v>
      </c>
      <c r="BK485" s="205">
        <f>ROUND(I485*H485,2)</f>
        <v>0</v>
      </c>
      <c r="BL485" s="17" t="s">
        <v>151</v>
      </c>
      <c r="BM485" s="204" t="s">
        <v>623</v>
      </c>
    </row>
    <row r="486" spans="2:51" s="13" customFormat="1" ht="12">
      <c r="B486" s="217"/>
      <c r="C486" s="218"/>
      <c r="D486" s="208" t="s">
        <v>153</v>
      </c>
      <c r="E486" s="219" t="s">
        <v>1</v>
      </c>
      <c r="F486" s="220" t="s">
        <v>624</v>
      </c>
      <c r="G486" s="218"/>
      <c r="H486" s="221">
        <v>219.113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153</v>
      </c>
      <c r="AU486" s="227" t="s">
        <v>87</v>
      </c>
      <c r="AV486" s="13" t="s">
        <v>87</v>
      </c>
      <c r="AW486" s="13" t="s">
        <v>33</v>
      </c>
      <c r="AX486" s="13" t="s">
        <v>77</v>
      </c>
      <c r="AY486" s="227" t="s">
        <v>144</v>
      </c>
    </row>
    <row r="487" spans="2:51" s="13" customFormat="1" ht="12">
      <c r="B487" s="217"/>
      <c r="C487" s="218"/>
      <c r="D487" s="208" t="s">
        <v>153</v>
      </c>
      <c r="E487" s="219" t="s">
        <v>1</v>
      </c>
      <c r="F487" s="220" t="s">
        <v>625</v>
      </c>
      <c r="G487" s="218"/>
      <c r="H487" s="221">
        <v>-105.05</v>
      </c>
      <c r="I487" s="222"/>
      <c r="J487" s="218"/>
      <c r="K487" s="218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153</v>
      </c>
      <c r="AU487" s="227" t="s">
        <v>87</v>
      </c>
      <c r="AV487" s="13" t="s">
        <v>87</v>
      </c>
      <c r="AW487" s="13" t="s">
        <v>33</v>
      </c>
      <c r="AX487" s="13" t="s">
        <v>77</v>
      </c>
      <c r="AY487" s="227" t="s">
        <v>144</v>
      </c>
    </row>
    <row r="488" spans="2:51" s="13" customFormat="1" ht="12">
      <c r="B488" s="217"/>
      <c r="C488" s="218"/>
      <c r="D488" s="208" t="s">
        <v>153</v>
      </c>
      <c r="E488" s="219" t="s">
        <v>1</v>
      </c>
      <c r="F488" s="220" t="s">
        <v>626</v>
      </c>
      <c r="G488" s="218"/>
      <c r="H488" s="221">
        <v>-106.74</v>
      </c>
      <c r="I488" s="222"/>
      <c r="J488" s="218"/>
      <c r="K488" s="218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153</v>
      </c>
      <c r="AU488" s="227" t="s">
        <v>87</v>
      </c>
      <c r="AV488" s="13" t="s">
        <v>87</v>
      </c>
      <c r="AW488" s="13" t="s">
        <v>33</v>
      </c>
      <c r="AX488" s="13" t="s">
        <v>77</v>
      </c>
      <c r="AY488" s="227" t="s">
        <v>144</v>
      </c>
    </row>
    <row r="489" spans="2:51" s="13" customFormat="1" ht="12">
      <c r="B489" s="217"/>
      <c r="C489" s="218"/>
      <c r="D489" s="208" t="s">
        <v>153</v>
      </c>
      <c r="E489" s="219" t="s">
        <v>1</v>
      </c>
      <c r="F489" s="220" t="s">
        <v>627</v>
      </c>
      <c r="G489" s="218"/>
      <c r="H489" s="221">
        <v>-4.67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153</v>
      </c>
      <c r="AU489" s="227" t="s">
        <v>87</v>
      </c>
      <c r="AV489" s="13" t="s">
        <v>87</v>
      </c>
      <c r="AW489" s="13" t="s">
        <v>33</v>
      </c>
      <c r="AX489" s="13" t="s">
        <v>77</v>
      </c>
      <c r="AY489" s="227" t="s">
        <v>144</v>
      </c>
    </row>
    <row r="490" spans="2:51" s="13" customFormat="1" ht="12">
      <c r="B490" s="217"/>
      <c r="C490" s="218"/>
      <c r="D490" s="208" t="s">
        <v>153</v>
      </c>
      <c r="E490" s="219" t="s">
        <v>1</v>
      </c>
      <c r="F490" s="220" t="s">
        <v>604</v>
      </c>
      <c r="G490" s="218"/>
      <c r="H490" s="221">
        <v>-0.576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153</v>
      </c>
      <c r="AU490" s="227" t="s">
        <v>87</v>
      </c>
      <c r="AV490" s="13" t="s">
        <v>87</v>
      </c>
      <c r="AW490" s="13" t="s">
        <v>33</v>
      </c>
      <c r="AX490" s="13" t="s">
        <v>77</v>
      </c>
      <c r="AY490" s="227" t="s">
        <v>144</v>
      </c>
    </row>
    <row r="491" spans="2:51" s="14" customFormat="1" ht="12">
      <c r="B491" s="228"/>
      <c r="C491" s="229"/>
      <c r="D491" s="208" t="s">
        <v>153</v>
      </c>
      <c r="E491" s="230" t="s">
        <v>1</v>
      </c>
      <c r="F491" s="231" t="s">
        <v>163</v>
      </c>
      <c r="G491" s="229"/>
      <c r="H491" s="232">
        <v>2.0770000000000075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AT491" s="238" t="s">
        <v>153</v>
      </c>
      <c r="AU491" s="238" t="s">
        <v>87</v>
      </c>
      <c r="AV491" s="14" t="s">
        <v>151</v>
      </c>
      <c r="AW491" s="14" t="s">
        <v>33</v>
      </c>
      <c r="AX491" s="14" t="s">
        <v>82</v>
      </c>
      <c r="AY491" s="238" t="s">
        <v>144</v>
      </c>
    </row>
    <row r="492" spans="2:65" s="1" customFormat="1" ht="24" customHeight="1">
      <c r="B492" s="35"/>
      <c r="C492" s="193" t="s">
        <v>628</v>
      </c>
      <c r="D492" s="193" t="s">
        <v>146</v>
      </c>
      <c r="E492" s="194" t="s">
        <v>629</v>
      </c>
      <c r="F492" s="195" t="s">
        <v>630</v>
      </c>
      <c r="G492" s="196" t="s">
        <v>185</v>
      </c>
      <c r="H492" s="197">
        <v>106.74</v>
      </c>
      <c r="I492" s="198"/>
      <c r="J492" s="199">
        <f>ROUND(I492*H492,2)</f>
        <v>0</v>
      </c>
      <c r="K492" s="195" t="s">
        <v>150</v>
      </c>
      <c r="L492" s="39"/>
      <c r="M492" s="200" t="s">
        <v>1</v>
      </c>
      <c r="N492" s="201" t="s">
        <v>42</v>
      </c>
      <c r="O492" s="67"/>
      <c r="P492" s="202">
        <f>O492*H492</f>
        <v>0</v>
      </c>
      <c r="Q492" s="202">
        <v>0</v>
      </c>
      <c r="R492" s="202">
        <f>Q492*H492</f>
        <v>0</v>
      </c>
      <c r="S492" s="202">
        <v>0</v>
      </c>
      <c r="T492" s="203">
        <f>S492*H492</f>
        <v>0</v>
      </c>
      <c r="AR492" s="204" t="s">
        <v>151</v>
      </c>
      <c r="AT492" s="204" t="s">
        <v>146</v>
      </c>
      <c r="AU492" s="204" t="s">
        <v>87</v>
      </c>
      <c r="AY492" s="17" t="s">
        <v>144</v>
      </c>
      <c r="BE492" s="205">
        <f>IF(N492="základní",J492,0)</f>
        <v>0</v>
      </c>
      <c r="BF492" s="205">
        <f>IF(N492="snížená",J492,0)</f>
        <v>0</v>
      </c>
      <c r="BG492" s="205">
        <f>IF(N492="zákl. přenesená",J492,0)</f>
        <v>0</v>
      </c>
      <c r="BH492" s="205">
        <f>IF(N492="sníž. přenesená",J492,0)</f>
        <v>0</v>
      </c>
      <c r="BI492" s="205">
        <f>IF(N492="nulová",J492,0)</f>
        <v>0</v>
      </c>
      <c r="BJ492" s="17" t="s">
        <v>82</v>
      </c>
      <c r="BK492" s="205">
        <f>ROUND(I492*H492,2)</f>
        <v>0</v>
      </c>
      <c r="BL492" s="17" t="s">
        <v>151</v>
      </c>
      <c r="BM492" s="204" t="s">
        <v>631</v>
      </c>
    </row>
    <row r="493" spans="2:51" s="13" customFormat="1" ht="12">
      <c r="B493" s="217"/>
      <c r="C493" s="218"/>
      <c r="D493" s="208" t="s">
        <v>153</v>
      </c>
      <c r="E493" s="219" t="s">
        <v>1</v>
      </c>
      <c r="F493" s="220" t="s">
        <v>632</v>
      </c>
      <c r="G493" s="218"/>
      <c r="H493" s="221">
        <v>106.74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153</v>
      </c>
      <c r="AU493" s="227" t="s">
        <v>87</v>
      </c>
      <c r="AV493" s="13" t="s">
        <v>87</v>
      </c>
      <c r="AW493" s="13" t="s">
        <v>33</v>
      </c>
      <c r="AX493" s="13" t="s">
        <v>82</v>
      </c>
      <c r="AY493" s="227" t="s">
        <v>144</v>
      </c>
    </row>
    <row r="494" spans="2:63" s="11" customFormat="1" ht="22.9" customHeight="1">
      <c r="B494" s="177"/>
      <c r="C494" s="178"/>
      <c r="D494" s="179" t="s">
        <v>76</v>
      </c>
      <c r="E494" s="191" t="s">
        <v>633</v>
      </c>
      <c r="F494" s="191" t="s">
        <v>634</v>
      </c>
      <c r="G494" s="178"/>
      <c r="H494" s="178"/>
      <c r="I494" s="181"/>
      <c r="J494" s="192">
        <f>BK494</f>
        <v>0</v>
      </c>
      <c r="K494" s="178"/>
      <c r="L494" s="183"/>
      <c r="M494" s="184"/>
      <c r="N494" s="185"/>
      <c r="O494" s="185"/>
      <c r="P494" s="186">
        <f>P495</f>
        <v>0</v>
      </c>
      <c r="Q494" s="185"/>
      <c r="R494" s="186">
        <f>R495</f>
        <v>0</v>
      </c>
      <c r="S494" s="185"/>
      <c r="T494" s="187">
        <f>T495</f>
        <v>0</v>
      </c>
      <c r="AR494" s="188" t="s">
        <v>82</v>
      </c>
      <c r="AT494" s="189" t="s">
        <v>76</v>
      </c>
      <c r="AU494" s="189" t="s">
        <v>82</v>
      </c>
      <c r="AY494" s="188" t="s">
        <v>144</v>
      </c>
      <c r="BK494" s="190">
        <f>BK495</f>
        <v>0</v>
      </c>
    </row>
    <row r="495" spans="2:65" s="1" customFormat="1" ht="24" customHeight="1">
      <c r="B495" s="35"/>
      <c r="C495" s="193" t="s">
        <v>635</v>
      </c>
      <c r="D495" s="193" t="s">
        <v>146</v>
      </c>
      <c r="E495" s="194" t="s">
        <v>636</v>
      </c>
      <c r="F495" s="195" t="s">
        <v>637</v>
      </c>
      <c r="G495" s="196" t="s">
        <v>185</v>
      </c>
      <c r="H495" s="197">
        <v>301.591</v>
      </c>
      <c r="I495" s="198"/>
      <c r="J495" s="199">
        <f>ROUND(I495*H495,2)</f>
        <v>0</v>
      </c>
      <c r="K495" s="195" t="s">
        <v>150</v>
      </c>
      <c r="L495" s="39"/>
      <c r="M495" s="200" t="s">
        <v>1</v>
      </c>
      <c r="N495" s="201" t="s">
        <v>42</v>
      </c>
      <c r="O495" s="67"/>
      <c r="P495" s="202">
        <f>O495*H495</f>
        <v>0</v>
      </c>
      <c r="Q495" s="202">
        <v>0</v>
      </c>
      <c r="R495" s="202">
        <f>Q495*H495</f>
        <v>0</v>
      </c>
      <c r="S495" s="202">
        <v>0</v>
      </c>
      <c r="T495" s="203">
        <f>S495*H495</f>
        <v>0</v>
      </c>
      <c r="AR495" s="204" t="s">
        <v>151</v>
      </c>
      <c r="AT495" s="204" t="s">
        <v>146</v>
      </c>
      <c r="AU495" s="204" t="s">
        <v>87</v>
      </c>
      <c r="AY495" s="17" t="s">
        <v>144</v>
      </c>
      <c r="BE495" s="205">
        <f>IF(N495="základní",J495,0)</f>
        <v>0</v>
      </c>
      <c r="BF495" s="205">
        <f>IF(N495="snížená",J495,0)</f>
        <v>0</v>
      </c>
      <c r="BG495" s="205">
        <f>IF(N495="zákl. přenesená",J495,0)</f>
        <v>0</v>
      </c>
      <c r="BH495" s="205">
        <f>IF(N495="sníž. přenesená",J495,0)</f>
        <v>0</v>
      </c>
      <c r="BI495" s="205">
        <f>IF(N495="nulová",J495,0)</f>
        <v>0</v>
      </c>
      <c r="BJ495" s="17" t="s">
        <v>82</v>
      </c>
      <c r="BK495" s="205">
        <f>ROUND(I495*H495,2)</f>
        <v>0</v>
      </c>
      <c r="BL495" s="17" t="s">
        <v>151</v>
      </c>
      <c r="BM495" s="204" t="s">
        <v>638</v>
      </c>
    </row>
    <row r="496" spans="2:63" s="11" customFormat="1" ht="25.9" customHeight="1">
      <c r="B496" s="177"/>
      <c r="C496" s="178"/>
      <c r="D496" s="179" t="s">
        <v>76</v>
      </c>
      <c r="E496" s="180" t="s">
        <v>639</v>
      </c>
      <c r="F496" s="180" t="s">
        <v>640</v>
      </c>
      <c r="G496" s="178"/>
      <c r="H496" s="178"/>
      <c r="I496" s="181"/>
      <c r="J496" s="182">
        <f>BK496</f>
        <v>0</v>
      </c>
      <c r="K496" s="178"/>
      <c r="L496" s="183"/>
      <c r="M496" s="184"/>
      <c r="N496" s="185"/>
      <c r="O496" s="185"/>
      <c r="P496" s="186">
        <f>P497+P538+P570+P574+P594+P633+P638+P672+P686+P691+P726+P765+P808</f>
        <v>0</v>
      </c>
      <c r="Q496" s="185"/>
      <c r="R496" s="186">
        <f>R497+R538+R570+R574+R594+R633+R638+R672+R686+R691+R726+R765+R808</f>
        <v>5.83922194</v>
      </c>
      <c r="S496" s="185"/>
      <c r="T496" s="187">
        <f>T497+T538+T570+T574+T594+T633+T638+T672+T686+T691+T726+T765+T808</f>
        <v>2.8609694599999997</v>
      </c>
      <c r="AR496" s="188" t="s">
        <v>87</v>
      </c>
      <c r="AT496" s="189" t="s">
        <v>76</v>
      </c>
      <c r="AU496" s="189" t="s">
        <v>77</v>
      </c>
      <c r="AY496" s="188" t="s">
        <v>144</v>
      </c>
      <c r="BK496" s="190">
        <f>BK497+BK538+BK570+BK574+BK594+BK633+BK638+BK672+BK686+BK691+BK726+BK765+BK808</f>
        <v>0</v>
      </c>
    </row>
    <row r="497" spans="2:63" s="11" customFormat="1" ht="22.9" customHeight="1">
      <c r="B497" s="177"/>
      <c r="C497" s="178"/>
      <c r="D497" s="179" t="s">
        <v>76</v>
      </c>
      <c r="E497" s="191" t="s">
        <v>641</v>
      </c>
      <c r="F497" s="191" t="s">
        <v>642</v>
      </c>
      <c r="G497" s="178"/>
      <c r="H497" s="178"/>
      <c r="I497" s="181"/>
      <c r="J497" s="192">
        <f>BK497</f>
        <v>0</v>
      </c>
      <c r="K497" s="178"/>
      <c r="L497" s="183"/>
      <c r="M497" s="184"/>
      <c r="N497" s="185"/>
      <c r="O497" s="185"/>
      <c r="P497" s="186">
        <f>SUM(P498:P537)</f>
        <v>0</v>
      </c>
      <c r="Q497" s="185"/>
      <c r="R497" s="186">
        <f>SUM(R498:R537)</f>
        <v>1.226471</v>
      </c>
      <c r="S497" s="185"/>
      <c r="T497" s="187">
        <f>SUM(T498:T537)</f>
        <v>0</v>
      </c>
      <c r="AR497" s="188" t="s">
        <v>87</v>
      </c>
      <c r="AT497" s="189" t="s">
        <v>76</v>
      </c>
      <c r="AU497" s="189" t="s">
        <v>82</v>
      </c>
      <c r="AY497" s="188" t="s">
        <v>144</v>
      </c>
      <c r="BK497" s="190">
        <f>SUM(BK498:BK537)</f>
        <v>0</v>
      </c>
    </row>
    <row r="498" spans="2:65" s="1" customFormat="1" ht="24" customHeight="1">
      <c r="B498" s="35"/>
      <c r="C498" s="193" t="s">
        <v>643</v>
      </c>
      <c r="D498" s="193" t="s">
        <v>146</v>
      </c>
      <c r="E498" s="194" t="s">
        <v>644</v>
      </c>
      <c r="F498" s="195" t="s">
        <v>645</v>
      </c>
      <c r="G498" s="196" t="s">
        <v>210</v>
      </c>
      <c r="H498" s="197">
        <v>234.222</v>
      </c>
      <c r="I498" s="198"/>
      <c r="J498" s="199">
        <f>ROUND(I498*H498,2)</f>
        <v>0</v>
      </c>
      <c r="K498" s="195" t="s">
        <v>150</v>
      </c>
      <c r="L498" s="39"/>
      <c r="M498" s="200" t="s">
        <v>1</v>
      </c>
      <c r="N498" s="201" t="s">
        <v>42</v>
      </c>
      <c r="O498" s="67"/>
      <c r="P498" s="202">
        <f>O498*H498</f>
        <v>0</v>
      </c>
      <c r="Q498" s="202">
        <v>0</v>
      </c>
      <c r="R498" s="202">
        <f>Q498*H498</f>
        <v>0</v>
      </c>
      <c r="S498" s="202">
        <v>0</v>
      </c>
      <c r="T498" s="203">
        <f>S498*H498</f>
        <v>0</v>
      </c>
      <c r="AR498" s="204" t="s">
        <v>236</v>
      </c>
      <c r="AT498" s="204" t="s">
        <v>146</v>
      </c>
      <c r="AU498" s="204" t="s">
        <v>87</v>
      </c>
      <c r="AY498" s="17" t="s">
        <v>144</v>
      </c>
      <c r="BE498" s="205">
        <f>IF(N498="základní",J498,0)</f>
        <v>0</v>
      </c>
      <c r="BF498" s="205">
        <f>IF(N498="snížená",J498,0)</f>
        <v>0</v>
      </c>
      <c r="BG498" s="205">
        <f>IF(N498="zákl. přenesená",J498,0)</f>
        <v>0</v>
      </c>
      <c r="BH498" s="205">
        <f>IF(N498="sníž. přenesená",J498,0)</f>
        <v>0</v>
      </c>
      <c r="BI498" s="205">
        <f>IF(N498="nulová",J498,0)</f>
        <v>0</v>
      </c>
      <c r="BJ498" s="17" t="s">
        <v>82</v>
      </c>
      <c r="BK498" s="205">
        <f>ROUND(I498*H498,2)</f>
        <v>0</v>
      </c>
      <c r="BL498" s="17" t="s">
        <v>236</v>
      </c>
      <c r="BM498" s="204" t="s">
        <v>646</v>
      </c>
    </row>
    <row r="499" spans="2:51" s="12" customFormat="1" ht="12">
      <c r="B499" s="206"/>
      <c r="C499" s="207"/>
      <c r="D499" s="208" t="s">
        <v>153</v>
      </c>
      <c r="E499" s="209" t="s">
        <v>1</v>
      </c>
      <c r="F499" s="210" t="s">
        <v>308</v>
      </c>
      <c r="G499" s="207"/>
      <c r="H499" s="209" t="s">
        <v>1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153</v>
      </c>
      <c r="AU499" s="216" t="s">
        <v>87</v>
      </c>
      <c r="AV499" s="12" t="s">
        <v>82</v>
      </c>
      <c r="AW499" s="12" t="s">
        <v>33</v>
      </c>
      <c r="AX499" s="12" t="s">
        <v>77</v>
      </c>
      <c r="AY499" s="216" t="s">
        <v>144</v>
      </c>
    </row>
    <row r="500" spans="2:51" s="13" customFormat="1" ht="12">
      <c r="B500" s="217"/>
      <c r="C500" s="218"/>
      <c r="D500" s="208" t="s">
        <v>153</v>
      </c>
      <c r="E500" s="219" t="s">
        <v>1</v>
      </c>
      <c r="F500" s="220" t="s">
        <v>562</v>
      </c>
      <c r="G500" s="218"/>
      <c r="H500" s="221">
        <v>153.55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153</v>
      </c>
      <c r="AU500" s="227" t="s">
        <v>87</v>
      </c>
      <c r="AV500" s="13" t="s">
        <v>87</v>
      </c>
      <c r="AW500" s="13" t="s">
        <v>33</v>
      </c>
      <c r="AX500" s="13" t="s">
        <v>77</v>
      </c>
      <c r="AY500" s="227" t="s">
        <v>144</v>
      </c>
    </row>
    <row r="501" spans="2:51" s="13" customFormat="1" ht="22.5">
      <c r="B501" s="217"/>
      <c r="C501" s="218"/>
      <c r="D501" s="208" t="s">
        <v>153</v>
      </c>
      <c r="E501" s="219" t="s">
        <v>1</v>
      </c>
      <c r="F501" s="220" t="s">
        <v>563</v>
      </c>
      <c r="G501" s="218"/>
      <c r="H501" s="221">
        <v>16.36</v>
      </c>
      <c r="I501" s="222"/>
      <c r="J501" s="218"/>
      <c r="K501" s="218"/>
      <c r="L501" s="223"/>
      <c r="M501" s="224"/>
      <c r="N501" s="225"/>
      <c r="O501" s="225"/>
      <c r="P501" s="225"/>
      <c r="Q501" s="225"/>
      <c r="R501" s="225"/>
      <c r="S501" s="225"/>
      <c r="T501" s="226"/>
      <c r="AT501" s="227" t="s">
        <v>153</v>
      </c>
      <c r="AU501" s="227" t="s">
        <v>87</v>
      </c>
      <c r="AV501" s="13" t="s">
        <v>87</v>
      </c>
      <c r="AW501" s="13" t="s">
        <v>33</v>
      </c>
      <c r="AX501" s="13" t="s">
        <v>77</v>
      </c>
      <c r="AY501" s="227" t="s">
        <v>144</v>
      </c>
    </row>
    <row r="502" spans="2:51" s="13" customFormat="1" ht="12">
      <c r="B502" s="217"/>
      <c r="C502" s="218"/>
      <c r="D502" s="208" t="s">
        <v>153</v>
      </c>
      <c r="E502" s="219" t="s">
        <v>1</v>
      </c>
      <c r="F502" s="220" t="s">
        <v>564</v>
      </c>
      <c r="G502" s="218"/>
      <c r="H502" s="221">
        <v>19.856</v>
      </c>
      <c r="I502" s="222"/>
      <c r="J502" s="218"/>
      <c r="K502" s="218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153</v>
      </c>
      <c r="AU502" s="227" t="s">
        <v>87</v>
      </c>
      <c r="AV502" s="13" t="s">
        <v>87</v>
      </c>
      <c r="AW502" s="13" t="s">
        <v>33</v>
      </c>
      <c r="AX502" s="13" t="s">
        <v>77</v>
      </c>
      <c r="AY502" s="227" t="s">
        <v>144</v>
      </c>
    </row>
    <row r="503" spans="2:51" s="15" customFormat="1" ht="12">
      <c r="B503" s="249"/>
      <c r="C503" s="250"/>
      <c r="D503" s="208" t="s">
        <v>153</v>
      </c>
      <c r="E503" s="251" t="s">
        <v>1</v>
      </c>
      <c r="F503" s="252" t="s">
        <v>251</v>
      </c>
      <c r="G503" s="250"/>
      <c r="H503" s="253">
        <v>189.766</v>
      </c>
      <c r="I503" s="254"/>
      <c r="J503" s="250"/>
      <c r="K503" s="250"/>
      <c r="L503" s="255"/>
      <c r="M503" s="256"/>
      <c r="N503" s="257"/>
      <c r="O503" s="257"/>
      <c r="P503" s="257"/>
      <c r="Q503" s="257"/>
      <c r="R503" s="257"/>
      <c r="S503" s="257"/>
      <c r="T503" s="258"/>
      <c r="AT503" s="259" t="s">
        <v>153</v>
      </c>
      <c r="AU503" s="259" t="s">
        <v>87</v>
      </c>
      <c r="AV503" s="15" t="s">
        <v>164</v>
      </c>
      <c r="AW503" s="15" t="s">
        <v>33</v>
      </c>
      <c r="AX503" s="15" t="s">
        <v>77</v>
      </c>
      <c r="AY503" s="259" t="s">
        <v>144</v>
      </c>
    </row>
    <row r="504" spans="2:51" s="12" customFormat="1" ht="12">
      <c r="B504" s="206"/>
      <c r="C504" s="207"/>
      <c r="D504" s="208" t="s">
        <v>153</v>
      </c>
      <c r="E504" s="209" t="s">
        <v>1</v>
      </c>
      <c r="F504" s="210" t="s">
        <v>312</v>
      </c>
      <c r="G504" s="207"/>
      <c r="H504" s="209" t="s">
        <v>1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153</v>
      </c>
      <c r="AU504" s="216" t="s">
        <v>87</v>
      </c>
      <c r="AV504" s="12" t="s">
        <v>82</v>
      </c>
      <c r="AW504" s="12" t="s">
        <v>33</v>
      </c>
      <c r="AX504" s="12" t="s">
        <v>77</v>
      </c>
      <c r="AY504" s="216" t="s">
        <v>144</v>
      </c>
    </row>
    <row r="505" spans="2:51" s="13" customFormat="1" ht="12">
      <c r="B505" s="217"/>
      <c r="C505" s="218"/>
      <c r="D505" s="208" t="s">
        <v>153</v>
      </c>
      <c r="E505" s="219" t="s">
        <v>1</v>
      </c>
      <c r="F505" s="220" t="s">
        <v>565</v>
      </c>
      <c r="G505" s="218"/>
      <c r="H505" s="221">
        <v>36.64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153</v>
      </c>
      <c r="AU505" s="227" t="s">
        <v>87</v>
      </c>
      <c r="AV505" s="13" t="s">
        <v>87</v>
      </c>
      <c r="AW505" s="13" t="s">
        <v>33</v>
      </c>
      <c r="AX505" s="13" t="s">
        <v>77</v>
      </c>
      <c r="AY505" s="227" t="s">
        <v>144</v>
      </c>
    </row>
    <row r="506" spans="2:51" s="13" customFormat="1" ht="12">
      <c r="B506" s="217"/>
      <c r="C506" s="218"/>
      <c r="D506" s="208" t="s">
        <v>153</v>
      </c>
      <c r="E506" s="219" t="s">
        <v>1</v>
      </c>
      <c r="F506" s="220" t="s">
        <v>566</v>
      </c>
      <c r="G506" s="218"/>
      <c r="H506" s="221">
        <v>3.2</v>
      </c>
      <c r="I506" s="222"/>
      <c r="J506" s="218"/>
      <c r="K506" s="218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153</v>
      </c>
      <c r="AU506" s="227" t="s">
        <v>87</v>
      </c>
      <c r="AV506" s="13" t="s">
        <v>87</v>
      </c>
      <c r="AW506" s="13" t="s">
        <v>33</v>
      </c>
      <c r="AX506" s="13" t="s">
        <v>77</v>
      </c>
      <c r="AY506" s="227" t="s">
        <v>144</v>
      </c>
    </row>
    <row r="507" spans="2:51" s="13" customFormat="1" ht="12">
      <c r="B507" s="217"/>
      <c r="C507" s="218"/>
      <c r="D507" s="208" t="s">
        <v>153</v>
      </c>
      <c r="E507" s="219" t="s">
        <v>1</v>
      </c>
      <c r="F507" s="220" t="s">
        <v>567</v>
      </c>
      <c r="G507" s="218"/>
      <c r="H507" s="221">
        <v>4.616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153</v>
      </c>
      <c r="AU507" s="227" t="s">
        <v>87</v>
      </c>
      <c r="AV507" s="13" t="s">
        <v>87</v>
      </c>
      <c r="AW507" s="13" t="s">
        <v>33</v>
      </c>
      <c r="AX507" s="13" t="s">
        <v>77</v>
      </c>
      <c r="AY507" s="227" t="s">
        <v>144</v>
      </c>
    </row>
    <row r="508" spans="2:51" s="15" customFormat="1" ht="12">
      <c r="B508" s="249"/>
      <c r="C508" s="250"/>
      <c r="D508" s="208" t="s">
        <v>153</v>
      </c>
      <c r="E508" s="251" t="s">
        <v>1</v>
      </c>
      <c r="F508" s="252" t="s">
        <v>251</v>
      </c>
      <c r="G508" s="250"/>
      <c r="H508" s="253">
        <v>44.456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153</v>
      </c>
      <c r="AU508" s="259" t="s">
        <v>87</v>
      </c>
      <c r="AV508" s="15" t="s">
        <v>164</v>
      </c>
      <c r="AW508" s="15" t="s">
        <v>33</v>
      </c>
      <c r="AX508" s="15" t="s">
        <v>77</v>
      </c>
      <c r="AY508" s="259" t="s">
        <v>144</v>
      </c>
    </row>
    <row r="509" spans="2:51" s="14" customFormat="1" ht="12">
      <c r="B509" s="228"/>
      <c r="C509" s="229"/>
      <c r="D509" s="208" t="s">
        <v>153</v>
      </c>
      <c r="E509" s="230" t="s">
        <v>1</v>
      </c>
      <c r="F509" s="231" t="s">
        <v>163</v>
      </c>
      <c r="G509" s="229"/>
      <c r="H509" s="232">
        <v>234.222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153</v>
      </c>
      <c r="AU509" s="238" t="s">
        <v>87</v>
      </c>
      <c r="AV509" s="14" t="s">
        <v>151</v>
      </c>
      <c r="AW509" s="14" t="s">
        <v>33</v>
      </c>
      <c r="AX509" s="14" t="s">
        <v>82</v>
      </c>
      <c r="AY509" s="238" t="s">
        <v>144</v>
      </c>
    </row>
    <row r="510" spans="2:65" s="1" customFormat="1" ht="16.5" customHeight="1">
      <c r="B510" s="35"/>
      <c r="C510" s="239" t="s">
        <v>647</v>
      </c>
      <c r="D510" s="239" t="s">
        <v>195</v>
      </c>
      <c r="E510" s="240" t="s">
        <v>648</v>
      </c>
      <c r="F510" s="241" t="s">
        <v>649</v>
      </c>
      <c r="G510" s="242" t="s">
        <v>185</v>
      </c>
      <c r="H510" s="243">
        <v>0.07</v>
      </c>
      <c r="I510" s="244"/>
      <c r="J510" s="245">
        <f>ROUND(I510*H510,2)</f>
        <v>0</v>
      </c>
      <c r="K510" s="241" t="s">
        <v>150</v>
      </c>
      <c r="L510" s="246"/>
      <c r="M510" s="247" t="s">
        <v>1</v>
      </c>
      <c r="N510" s="248" t="s">
        <v>42</v>
      </c>
      <c r="O510" s="67"/>
      <c r="P510" s="202">
        <f>O510*H510</f>
        <v>0</v>
      </c>
      <c r="Q510" s="202">
        <v>1</v>
      </c>
      <c r="R510" s="202">
        <f>Q510*H510</f>
        <v>0.07</v>
      </c>
      <c r="S510" s="202">
        <v>0</v>
      </c>
      <c r="T510" s="203">
        <f>S510*H510</f>
        <v>0</v>
      </c>
      <c r="AR510" s="204" t="s">
        <v>347</v>
      </c>
      <c r="AT510" s="204" t="s">
        <v>195</v>
      </c>
      <c r="AU510" s="204" t="s">
        <v>87</v>
      </c>
      <c r="AY510" s="17" t="s">
        <v>144</v>
      </c>
      <c r="BE510" s="205">
        <f>IF(N510="základní",J510,0)</f>
        <v>0</v>
      </c>
      <c r="BF510" s="205">
        <f>IF(N510="snížená",J510,0)</f>
        <v>0</v>
      </c>
      <c r="BG510" s="205">
        <f>IF(N510="zákl. přenesená",J510,0)</f>
        <v>0</v>
      </c>
      <c r="BH510" s="205">
        <f>IF(N510="sníž. přenesená",J510,0)</f>
        <v>0</v>
      </c>
      <c r="BI510" s="205">
        <f>IF(N510="nulová",J510,0)</f>
        <v>0</v>
      </c>
      <c r="BJ510" s="17" t="s">
        <v>82</v>
      </c>
      <c r="BK510" s="205">
        <f>ROUND(I510*H510,2)</f>
        <v>0</v>
      </c>
      <c r="BL510" s="17" t="s">
        <v>236</v>
      </c>
      <c r="BM510" s="204" t="s">
        <v>650</v>
      </c>
    </row>
    <row r="511" spans="2:51" s="13" customFormat="1" ht="12">
      <c r="B511" s="217"/>
      <c r="C511" s="218"/>
      <c r="D511" s="208" t="s">
        <v>153</v>
      </c>
      <c r="E511" s="218"/>
      <c r="F511" s="220" t="s">
        <v>651</v>
      </c>
      <c r="G511" s="218"/>
      <c r="H511" s="221">
        <v>0.07</v>
      </c>
      <c r="I511" s="222"/>
      <c r="J511" s="218"/>
      <c r="K511" s="218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153</v>
      </c>
      <c r="AU511" s="227" t="s">
        <v>87</v>
      </c>
      <c r="AV511" s="13" t="s">
        <v>87</v>
      </c>
      <c r="AW511" s="13" t="s">
        <v>4</v>
      </c>
      <c r="AX511" s="13" t="s">
        <v>82</v>
      </c>
      <c r="AY511" s="227" t="s">
        <v>144</v>
      </c>
    </row>
    <row r="512" spans="2:65" s="1" customFormat="1" ht="24" customHeight="1">
      <c r="B512" s="35"/>
      <c r="C512" s="193" t="s">
        <v>652</v>
      </c>
      <c r="D512" s="193" t="s">
        <v>146</v>
      </c>
      <c r="E512" s="194" t="s">
        <v>653</v>
      </c>
      <c r="F512" s="195" t="s">
        <v>654</v>
      </c>
      <c r="G512" s="196" t="s">
        <v>210</v>
      </c>
      <c r="H512" s="197">
        <v>3.3</v>
      </c>
      <c r="I512" s="198"/>
      <c r="J512" s="199">
        <f>ROUND(I512*H512,2)</f>
        <v>0</v>
      </c>
      <c r="K512" s="195" t="s">
        <v>150</v>
      </c>
      <c r="L512" s="39"/>
      <c r="M512" s="200" t="s">
        <v>1</v>
      </c>
      <c r="N512" s="201" t="s">
        <v>42</v>
      </c>
      <c r="O512" s="67"/>
      <c r="P512" s="202">
        <f>O512*H512</f>
        <v>0</v>
      </c>
      <c r="Q512" s="202">
        <v>0</v>
      </c>
      <c r="R512" s="202">
        <f>Q512*H512</f>
        <v>0</v>
      </c>
      <c r="S512" s="202">
        <v>0</v>
      </c>
      <c r="T512" s="203">
        <f>S512*H512</f>
        <v>0</v>
      </c>
      <c r="AR512" s="204" t="s">
        <v>236</v>
      </c>
      <c r="AT512" s="204" t="s">
        <v>146</v>
      </c>
      <c r="AU512" s="204" t="s">
        <v>87</v>
      </c>
      <c r="AY512" s="17" t="s">
        <v>144</v>
      </c>
      <c r="BE512" s="205">
        <f>IF(N512="základní",J512,0)</f>
        <v>0</v>
      </c>
      <c r="BF512" s="205">
        <f>IF(N512="snížená",J512,0)</f>
        <v>0</v>
      </c>
      <c r="BG512" s="205">
        <f>IF(N512="zákl. přenesená",J512,0)</f>
        <v>0</v>
      </c>
      <c r="BH512" s="205">
        <f>IF(N512="sníž. přenesená",J512,0)</f>
        <v>0</v>
      </c>
      <c r="BI512" s="205">
        <f>IF(N512="nulová",J512,0)</f>
        <v>0</v>
      </c>
      <c r="BJ512" s="17" t="s">
        <v>82</v>
      </c>
      <c r="BK512" s="205">
        <f>ROUND(I512*H512,2)</f>
        <v>0</v>
      </c>
      <c r="BL512" s="17" t="s">
        <v>236</v>
      </c>
      <c r="BM512" s="204" t="s">
        <v>655</v>
      </c>
    </row>
    <row r="513" spans="2:51" s="12" customFormat="1" ht="12">
      <c r="B513" s="206"/>
      <c r="C513" s="207"/>
      <c r="D513" s="208" t="s">
        <v>153</v>
      </c>
      <c r="E513" s="209" t="s">
        <v>1</v>
      </c>
      <c r="F513" s="210" t="s">
        <v>656</v>
      </c>
      <c r="G513" s="207"/>
      <c r="H513" s="209" t="s">
        <v>1</v>
      </c>
      <c r="I513" s="211"/>
      <c r="J513" s="207"/>
      <c r="K513" s="207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153</v>
      </c>
      <c r="AU513" s="216" t="s">
        <v>87</v>
      </c>
      <c r="AV513" s="12" t="s">
        <v>82</v>
      </c>
      <c r="AW513" s="12" t="s">
        <v>33</v>
      </c>
      <c r="AX513" s="12" t="s">
        <v>77</v>
      </c>
      <c r="AY513" s="216" t="s">
        <v>144</v>
      </c>
    </row>
    <row r="514" spans="2:51" s="13" customFormat="1" ht="12">
      <c r="B514" s="217"/>
      <c r="C514" s="218"/>
      <c r="D514" s="208" t="s">
        <v>153</v>
      </c>
      <c r="E514" s="219" t="s">
        <v>1</v>
      </c>
      <c r="F514" s="220" t="s">
        <v>657</v>
      </c>
      <c r="G514" s="218"/>
      <c r="H514" s="221">
        <v>3.3</v>
      </c>
      <c r="I514" s="222"/>
      <c r="J514" s="218"/>
      <c r="K514" s="218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153</v>
      </c>
      <c r="AU514" s="227" t="s">
        <v>87</v>
      </c>
      <c r="AV514" s="13" t="s">
        <v>87</v>
      </c>
      <c r="AW514" s="13" t="s">
        <v>33</v>
      </c>
      <c r="AX514" s="13" t="s">
        <v>82</v>
      </c>
      <c r="AY514" s="227" t="s">
        <v>144</v>
      </c>
    </row>
    <row r="515" spans="2:65" s="1" customFormat="1" ht="16.5" customHeight="1">
      <c r="B515" s="35"/>
      <c r="C515" s="239" t="s">
        <v>658</v>
      </c>
      <c r="D515" s="239" t="s">
        <v>195</v>
      </c>
      <c r="E515" s="240" t="s">
        <v>648</v>
      </c>
      <c r="F515" s="241" t="s">
        <v>649</v>
      </c>
      <c r="G515" s="242" t="s">
        <v>185</v>
      </c>
      <c r="H515" s="243">
        <v>0.001</v>
      </c>
      <c r="I515" s="244"/>
      <c r="J515" s="245">
        <f>ROUND(I515*H515,2)</f>
        <v>0</v>
      </c>
      <c r="K515" s="241" t="s">
        <v>150</v>
      </c>
      <c r="L515" s="246"/>
      <c r="M515" s="247" t="s">
        <v>1</v>
      </c>
      <c r="N515" s="248" t="s">
        <v>42</v>
      </c>
      <c r="O515" s="67"/>
      <c r="P515" s="202">
        <f>O515*H515</f>
        <v>0</v>
      </c>
      <c r="Q515" s="202">
        <v>1</v>
      </c>
      <c r="R515" s="202">
        <f>Q515*H515</f>
        <v>0.001</v>
      </c>
      <c r="S515" s="202">
        <v>0</v>
      </c>
      <c r="T515" s="203">
        <f>S515*H515</f>
        <v>0</v>
      </c>
      <c r="AR515" s="204" t="s">
        <v>347</v>
      </c>
      <c r="AT515" s="204" t="s">
        <v>195</v>
      </c>
      <c r="AU515" s="204" t="s">
        <v>87</v>
      </c>
      <c r="AY515" s="17" t="s">
        <v>144</v>
      </c>
      <c r="BE515" s="205">
        <f>IF(N515="základní",J515,0)</f>
        <v>0</v>
      </c>
      <c r="BF515" s="205">
        <f>IF(N515="snížená",J515,0)</f>
        <v>0</v>
      </c>
      <c r="BG515" s="205">
        <f>IF(N515="zákl. přenesená",J515,0)</f>
        <v>0</v>
      </c>
      <c r="BH515" s="205">
        <f>IF(N515="sníž. přenesená",J515,0)</f>
        <v>0</v>
      </c>
      <c r="BI515" s="205">
        <f>IF(N515="nulová",J515,0)</f>
        <v>0</v>
      </c>
      <c r="BJ515" s="17" t="s">
        <v>82</v>
      </c>
      <c r="BK515" s="205">
        <f>ROUND(I515*H515,2)</f>
        <v>0</v>
      </c>
      <c r="BL515" s="17" t="s">
        <v>236</v>
      </c>
      <c r="BM515" s="204" t="s">
        <v>659</v>
      </c>
    </row>
    <row r="516" spans="2:51" s="13" customFormat="1" ht="12">
      <c r="B516" s="217"/>
      <c r="C516" s="218"/>
      <c r="D516" s="208" t="s">
        <v>153</v>
      </c>
      <c r="E516" s="218"/>
      <c r="F516" s="220" t="s">
        <v>660</v>
      </c>
      <c r="G516" s="218"/>
      <c r="H516" s="221">
        <v>0.001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153</v>
      </c>
      <c r="AU516" s="227" t="s">
        <v>87</v>
      </c>
      <c r="AV516" s="13" t="s">
        <v>87</v>
      </c>
      <c r="AW516" s="13" t="s">
        <v>4</v>
      </c>
      <c r="AX516" s="13" t="s">
        <v>82</v>
      </c>
      <c r="AY516" s="227" t="s">
        <v>144</v>
      </c>
    </row>
    <row r="517" spans="2:65" s="1" customFormat="1" ht="24" customHeight="1">
      <c r="B517" s="35"/>
      <c r="C517" s="193" t="s">
        <v>661</v>
      </c>
      <c r="D517" s="193" t="s">
        <v>146</v>
      </c>
      <c r="E517" s="194" t="s">
        <v>662</v>
      </c>
      <c r="F517" s="195" t="s">
        <v>663</v>
      </c>
      <c r="G517" s="196" t="s">
        <v>210</v>
      </c>
      <c r="H517" s="197">
        <v>234.222</v>
      </c>
      <c r="I517" s="198"/>
      <c r="J517" s="199">
        <f>ROUND(I517*H517,2)</f>
        <v>0</v>
      </c>
      <c r="K517" s="195" t="s">
        <v>150</v>
      </c>
      <c r="L517" s="39"/>
      <c r="M517" s="200" t="s">
        <v>1</v>
      </c>
      <c r="N517" s="201" t="s">
        <v>42</v>
      </c>
      <c r="O517" s="67"/>
      <c r="P517" s="202">
        <f>O517*H517</f>
        <v>0</v>
      </c>
      <c r="Q517" s="202">
        <v>0.0004</v>
      </c>
      <c r="R517" s="202">
        <f>Q517*H517</f>
        <v>0.0936888</v>
      </c>
      <c r="S517" s="202">
        <v>0</v>
      </c>
      <c r="T517" s="203">
        <f>S517*H517</f>
        <v>0</v>
      </c>
      <c r="AR517" s="204" t="s">
        <v>236</v>
      </c>
      <c r="AT517" s="204" t="s">
        <v>146</v>
      </c>
      <c r="AU517" s="204" t="s">
        <v>87</v>
      </c>
      <c r="AY517" s="17" t="s">
        <v>144</v>
      </c>
      <c r="BE517" s="205">
        <f>IF(N517="základní",J517,0)</f>
        <v>0</v>
      </c>
      <c r="BF517" s="205">
        <f>IF(N517="snížená",J517,0)</f>
        <v>0</v>
      </c>
      <c r="BG517" s="205">
        <f>IF(N517="zákl. přenesená",J517,0)</f>
        <v>0</v>
      </c>
      <c r="BH517" s="205">
        <f>IF(N517="sníž. přenesená",J517,0)</f>
        <v>0</v>
      </c>
      <c r="BI517" s="205">
        <f>IF(N517="nulová",J517,0)</f>
        <v>0</v>
      </c>
      <c r="BJ517" s="17" t="s">
        <v>82</v>
      </c>
      <c r="BK517" s="205">
        <f>ROUND(I517*H517,2)</f>
        <v>0</v>
      </c>
      <c r="BL517" s="17" t="s">
        <v>236</v>
      </c>
      <c r="BM517" s="204" t="s">
        <v>664</v>
      </c>
    </row>
    <row r="518" spans="2:51" s="12" customFormat="1" ht="12">
      <c r="B518" s="206"/>
      <c r="C518" s="207"/>
      <c r="D518" s="208" t="s">
        <v>153</v>
      </c>
      <c r="E518" s="209" t="s">
        <v>1</v>
      </c>
      <c r="F518" s="210" t="s">
        <v>308</v>
      </c>
      <c r="G518" s="207"/>
      <c r="H518" s="209" t="s">
        <v>1</v>
      </c>
      <c r="I518" s="211"/>
      <c r="J518" s="207"/>
      <c r="K518" s="207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153</v>
      </c>
      <c r="AU518" s="216" t="s">
        <v>87</v>
      </c>
      <c r="AV518" s="12" t="s">
        <v>82</v>
      </c>
      <c r="AW518" s="12" t="s">
        <v>33</v>
      </c>
      <c r="AX518" s="12" t="s">
        <v>77</v>
      </c>
      <c r="AY518" s="216" t="s">
        <v>144</v>
      </c>
    </row>
    <row r="519" spans="2:51" s="13" customFormat="1" ht="12">
      <c r="B519" s="217"/>
      <c r="C519" s="218"/>
      <c r="D519" s="208" t="s">
        <v>153</v>
      </c>
      <c r="E519" s="219" t="s">
        <v>1</v>
      </c>
      <c r="F519" s="220" t="s">
        <v>562</v>
      </c>
      <c r="G519" s="218"/>
      <c r="H519" s="221">
        <v>153.55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153</v>
      </c>
      <c r="AU519" s="227" t="s">
        <v>87</v>
      </c>
      <c r="AV519" s="13" t="s">
        <v>87</v>
      </c>
      <c r="AW519" s="13" t="s">
        <v>33</v>
      </c>
      <c r="AX519" s="13" t="s">
        <v>77</v>
      </c>
      <c r="AY519" s="227" t="s">
        <v>144</v>
      </c>
    </row>
    <row r="520" spans="2:51" s="13" customFormat="1" ht="22.5">
      <c r="B520" s="217"/>
      <c r="C520" s="218"/>
      <c r="D520" s="208" t="s">
        <v>153</v>
      </c>
      <c r="E520" s="219" t="s">
        <v>1</v>
      </c>
      <c r="F520" s="220" t="s">
        <v>563</v>
      </c>
      <c r="G520" s="218"/>
      <c r="H520" s="221">
        <v>16.36</v>
      </c>
      <c r="I520" s="222"/>
      <c r="J520" s="218"/>
      <c r="K520" s="218"/>
      <c r="L520" s="223"/>
      <c r="M520" s="224"/>
      <c r="N520" s="225"/>
      <c r="O520" s="225"/>
      <c r="P520" s="225"/>
      <c r="Q520" s="225"/>
      <c r="R520" s="225"/>
      <c r="S520" s="225"/>
      <c r="T520" s="226"/>
      <c r="AT520" s="227" t="s">
        <v>153</v>
      </c>
      <c r="AU520" s="227" t="s">
        <v>87</v>
      </c>
      <c r="AV520" s="13" t="s">
        <v>87</v>
      </c>
      <c r="AW520" s="13" t="s">
        <v>33</v>
      </c>
      <c r="AX520" s="13" t="s">
        <v>77</v>
      </c>
      <c r="AY520" s="227" t="s">
        <v>144</v>
      </c>
    </row>
    <row r="521" spans="2:51" s="13" customFormat="1" ht="12">
      <c r="B521" s="217"/>
      <c r="C521" s="218"/>
      <c r="D521" s="208" t="s">
        <v>153</v>
      </c>
      <c r="E521" s="219" t="s">
        <v>1</v>
      </c>
      <c r="F521" s="220" t="s">
        <v>564</v>
      </c>
      <c r="G521" s="218"/>
      <c r="H521" s="221">
        <v>19.856</v>
      </c>
      <c r="I521" s="222"/>
      <c r="J521" s="218"/>
      <c r="K521" s="218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153</v>
      </c>
      <c r="AU521" s="227" t="s">
        <v>87</v>
      </c>
      <c r="AV521" s="13" t="s">
        <v>87</v>
      </c>
      <c r="AW521" s="13" t="s">
        <v>33</v>
      </c>
      <c r="AX521" s="13" t="s">
        <v>77</v>
      </c>
      <c r="AY521" s="227" t="s">
        <v>144</v>
      </c>
    </row>
    <row r="522" spans="2:51" s="15" customFormat="1" ht="12">
      <c r="B522" s="249"/>
      <c r="C522" s="250"/>
      <c r="D522" s="208" t="s">
        <v>153</v>
      </c>
      <c r="E522" s="251" t="s">
        <v>1</v>
      </c>
      <c r="F522" s="252" t="s">
        <v>251</v>
      </c>
      <c r="G522" s="250"/>
      <c r="H522" s="253">
        <v>189.766</v>
      </c>
      <c r="I522" s="254"/>
      <c r="J522" s="250"/>
      <c r="K522" s="250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153</v>
      </c>
      <c r="AU522" s="259" t="s">
        <v>87</v>
      </c>
      <c r="AV522" s="15" t="s">
        <v>164</v>
      </c>
      <c r="AW522" s="15" t="s">
        <v>33</v>
      </c>
      <c r="AX522" s="15" t="s">
        <v>77</v>
      </c>
      <c r="AY522" s="259" t="s">
        <v>144</v>
      </c>
    </row>
    <row r="523" spans="2:51" s="12" customFormat="1" ht="12">
      <c r="B523" s="206"/>
      <c r="C523" s="207"/>
      <c r="D523" s="208" t="s">
        <v>153</v>
      </c>
      <c r="E523" s="209" t="s">
        <v>1</v>
      </c>
      <c r="F523" s="210" t="s">
        <v>312</v>
      </c>
      <c r="G523" s="207"/>
      <c r="H523" s="209" t="s">
        <v>1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153</v>
      </c>
      <c r="AU523" s="216" t="s">
        <v>87</v>
      </c>
      <c r="AV523" s="12" t="s">
        <v>82</v>
      </c>
      <c r="AW523" s="12" t="s">
        <v>33</v>
      </c>
      <c r="AX523" s="12" t="s">
        <v>77</v>
      </c>
      <c r="AY523" s="216" t="s">
        <v>144</v>
      </c>
    </row>
    <row r="524" spans="2:51" s="13" customFormat="1" ht="12">
      <c r="B524" s="217"/>
      <c r="C524" s="218"/>
      <c r="D524" s="208" t="s">
        <v>153</v>
      </c>
      <c r="E524" s="219" t="s">
        <v>1</v>
      </c>
      <c r="F524" s="220" t="s">
        <v>565</v>
      </c>
      <c r="G524" s="218"/>
      <c r="H524" s="221">
        <v>36.64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153</v>
      </c>
      <c r="AU524" s="227" t="s">
        <v>87</v>
      </c>
      <c r="AV524" s="13" t="s">
        <v>87</v>
      </c>
      <c r="AW524" s="13" t="s">
        <v>33</v>
      </c>
      <c r="AX524" s="13" t="s">
        <v>77</v>
      </c>
      <c r="AY524" s="227" t="s">
        <v>144</v>
      </c>
    </row>
    <row r="525" spans="2:51" s="13" customFormat="1" ht="12">
      <c r="B525" s="217"/>
      <c r="C525" s="218"/>
      <c r="D525" s="208" t="s">
        <v>153</v>
      </c>
      <c r="E525" s="219" t="s">
        <v>1</v>
      </c>
      <c r="F525" s="220" t="s">
        <v>566</v>
      </c>
      <c r="G525" s="218"/>
      <c r="H525" s="221">
        <v>3.2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153</v>
      </c>
      <c r="AU525" s="227" t="s">
        <v>87</v>
      </c>
      <c r="AV525" s="13" t="s">
        <v>87</v>
      </c>
      <c r="AW525" s="13" t="s">
        <v>33</v>
      </c>
      <c r="AX525" s="13" t="s">
        <v>77</v>
      </c>
      <c r="AY525" s="227" t="s">
        <v>144</v>
      </c>
    </row>
    <row r="526" spans="2:51" s="13" customFormat="1" ht="12">
      <c r="B526" s="217"/>
      <c r="C526" s="218"/>
      <c r="D526" s="208" t="s">
        <v>153</v>
      </c>
      <c r="E526" s="219" t="s">
        <v>1</v>
      </c>
      <c r="F526" s="220" t="s">
        <v>567</v>
      </c>
      <c r="G526" s="218"/>
      <c r="H526" s="221">
        <v>4.616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153</v>
      </c>
      <c r="AU526" s="227" t="s">
        <v>87</v>
      </c>
      <c r="AV526" s="13" t="s">
        <v>87</v>
      </c>
      <c r="AW526" s="13" t="s">
        <v>33</v>
      </c>
      <c r="AX526" s="13" t="s">
        <v>77</v>
      </c>
      <c r="AY526" s="227" t="s">
        <v>144</v>
      </c>
    </row>
    <row r="527" spans="2:51" s="15" customFormat="1" ht="12">
      <c r="B527" s="249"/>
      <c r="C527" s="250"/>
      <c r="D527" s="208" t="s">
        <v>153</v>
      </c>
      <c r="E527" s="251" t="s">
        <v>1</v>
      </c>
      <c r="F527" s="252" t="s">
        <v>251</v>
      </c>
      <c r="G527" s="250"/>
      <c r="H527" s="253">
        <v>44.456</v>
      </c>
      <c r="I527" s="254"/>
      <c r="J527" s="250"/>
      <c r="K527" s="250"/>
      <c r="L527" s="255"/>
      <c r="M527" s="256"/>
      <c r="N527" s="257"/>
      <c r="O527" s="257"/>
      <c r="P527" s="257"/>
      <c r="Q527" s="257"/>
      <c r="R527" s="257"/>
      <c r="S527" s="257"/>
      <c r="T527" s="258"/>
      <c r="AT527" s="259" t="s">
        <v>153</v>
      </c>
      <c r="AU527" s="259" t="s">
        <v>87</v>
      </c>
      <c r="AV527" s="15" t="s">
        <v>164</v>
      </c>
      <c r="AW527" s="15" t="s">
        <v>33</v>
      </c>
      <c r="AX527" s="15" t="s">
        <v>77</v>
      </c>
      <c r="AY527" s="259" t="s">
        <v>144</v>
      </c>
    </row>
    <row r="528" spans="2:51" s="14" customFormat="1" ht="12">
      <c r="B528" s="228"/>
      <c r="C528" s="229"/>
      <c r="D528" s="208" t="s">
        <v>153</v>
      </c>
      <c r="E528" s="230" t="s">
        <v>1</v>
      </c>
      <c r="F528" s="231" t="s">
        <v>163</v>
      </c>
      <c r="G528" s="229"/>
      <c r="H528" s="232">
        <v>234.222</v>
      </c>
      <c r="I528" s="233"/>
      <c r="J528" s="229"/>
      <c r="K528" s="229"/>
      <c r="L528" s="234"/>
      <c r="M528" s="235"/>
      <c r="N528" s="236"/>
      <c r="O528" s="236"/>
      <c r="P528" s="236"/>
      <c r="Q528" s="236"/>
      <c r="R528" s="236"/>
      <c r="S528" s="236"/>
      <c r="T528" s="237"/>
      <c r="AT528" s="238" t="s">
        <v>153</v>
      </c>
      <c r="AU528" s="238" t="s">
        <v>87</v>
      </c>
      <c r="AV528" s="14" t="s">
        <v>151</v>
      </c>
      <c r="AW528" s="14" t="s">
        <v>33</v>
      </c>
      <c r="AX528" s="14" t="s">
        <v>82</v>
      </c>
      <c r="AY528" s="238" t="s">
        <v>144</v>
      </c>
    </row>
    <row r="529" spans="2:65" s="1" customFormat="1" ht="36" customHeight="1">
      <c r="B529" s="35"/>
      <c r="C529" s="239" t="s">
        <v>665</v>
      </c>
      <c r="D529" s="239" t="s">
        <v>195</v>
      </c>
      <c r="E529" s="240" t="s">
        <v>666</v>
      </c>
      <c r="F529" s="241" t="s">
        <v>667</v>
      </c>
      <c r="G529" s="242" t="s">
        <v>210</v>
      </c>
      <c r="H529" s="243">
        <v>269.355</v>
      </c>
      <c r="I529" s="244"/>
      <c r="J529" s="245">
        <f>ROUND(I529*H529,2)</f>
        <v>0</v>
      </c>
      <c r="K529" s="241" t="s">
        <v>150</v>
      </c>
      <c r="L529" s="246"/>
      <c r="M529" s="247" t="s">
        <v>1</v>
      </c>
      <c r="N529" s="248" t="s">
        <v>42</v>
      </c>
      <c r="O529" s="67"/>
      <c r="P529" s="202">
        <f>O529*H529</f>
        <v>0</v>
      </c>
      <c r="Q529" s="202">
        <v>0.00388</v>
      </c>
      <c r="R529" s="202">
        <f>Q529*H529</f>
        <v>1.0450974000000002</v>
      </c>
      <c r="S529" s="202">
        <v>0</v>
      </c>
      <c r="T529" s="203">
        <f>S529*H529</f>
        <v>0</v>
      </c>
      <c r="AR529" s="204" t="s">
        <v>347</v>
      </c>
      <c r="AT529" s="204" t="s">
        <v>195</v>
      </c>
      <c r="AU529" s="204" t="s">
        <v>87</v>
      </c>
      <c r="AY529" s="17" t="s">
        <v>144</v>
      </c>
      <c r="BE529" s="205">
        <f>IF(N529="základní",J529,0)</f>
        <v>0</v>
      </c>
      <c r="BF529" s="205">
        <f>IF(N529="snížená",J529,0)</f>
        <v>0</v>
      </c>
      <c r="BG529" s="205">
        <f>IF(N529="zákl. přenesená",J529,0)</f>
        <v>0</v>
      </c>
      <c r="BH529" s="205">
        <f>IF(N529="sníž. přenesená",J529,0)</f>
        <v>0</v>
      </c>
      <c r="BI529" s="205">
        <f>IF(N529="nulová",J529,0)</f>
        <v>0</v>
      </c>
      <c r="BJ529" s="17" t="s">
        <v>82</v>
      </c>
      <c r="BK529" s="205">
        <f>ROUND(I529*H529,2)</f>
        <v>0</v>
      </c>
      <c r="BL529" s="17" t="s">
        <v>236</v>
      </c>
      <c r="BM529" s="204" t="s">
        <v>668</v>
      </c>
    </row>
    <row r="530" spans="2:51" s="13" customFormat="1" ht="12">
      <c r="B530" s="217"/>
      <c r="C530" s="218"/>
      <c r="D530" s="208" t="s">
        <v>153</v>
      </c>
      <c r="E530" s="218"/>
      <c r="F530" s="220" t="s">
        <v>669</v>
      </c>
      <c r="G530" s="218"/>
      <c r="H530" s="221">
        <v>269.355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153</v>
      </c>
      <c r="AU530" s="227" t="s">
        <v>87</v>
      </c>
      <c r="AV530" s="13" t="s">
        <v>87</v>
      </c>
      <c r="AW530" s="13" t="s">
        <v>4</v>
      </c>
      <c r="AX530" s="13" t="s">
        <v>82</v>
      </c>
      <c r="AY530" s="227" t="s">
        <v>144</v>
      </c>
    </row>
    <row r="531" spans="2:65" s="1" customFormat="1" ht="24" customHeight="1">
      <c r="B531" s="35"/>
      <c r="C531" s="193" t="s">
        <v>670</v>
      </c>
      <c r="D531" s="193" t="s">
        <v>146</v>
      </c>
      <c r="E531" s="194" t="s">
        <v>671</v>
      </c>
      <c r="F531" s="195" t="s">
        <v>672</v>
      </c>
      <c r="G531" s="196" t="s">
        <v>210</v>
      </c>
      <c r="H531" s="197">
        <v>3.3</v>
      </c>
      <c r="I531" s="198"/>
      <c r="J531" s="199">
        <f>ROUND(I531*H531,2)</f>
        <v>0</v>
      </c>
      <c r="K531" s="195" t="s">
        <v>150</v>
      </c>
      <c r="L531" s="39"/>
      <c r="M531" s="200" t="s">
        <v>1</v>
      </c>
      <c r="N531" s="201" t="s">
        <v>42</v>
      </c>
      <c r="O531" s="67"/>
      <c r="P531" s="202">
        <f>O531*H531</f>
        <v>0</v>
      </c>
      <c r="Q531" s="202">
        <v>0.0004</v>
      </c>
      <c r="R531" s="202">
        <f>Q531*H531</f>
        <v>0.00132</v>
      </c>
      <c r="S531" s="202">
        <v>0</v>
      </c>
      <c r="T531" s="203">
        <f>S531*H531</f>
        <v>0</v>
      </c>
      <c r="AR531" s="204" t="s">
        <v>236</v>
      </c>
      <c r="AT531" s="204" t="s">
        <v>146</v>
      </c>
      <c r="AU531" s="204" t="s">
        <v>87</v>
      </c>
      <c r="AY531" s="17" t="s">
        <v>144</v>
      </c>
      <c r="BE531" s="205">
        <f>IF(N531="základní",J531,0)</f>
        <v>0</v>
      </c>
      <c r="BF531" s="205">
        <f>IF(N531="snížená",J531,0)</f>
        <v>0</v>
      </c>
      <c r="BG531" s="205">
        <f>IF(N531="zákl. přenesená",J531,0)</f>
        <v>0</v>
      </c>
      <c r="BH531" s="205">
        <f>IF(N531="sníž. přenesená",J531,0)</f>
        <v>0</v>
      </c>
      <c r="BI531" s="205">
        <f>IF(N531="nulová",J531,0)</f>
        <v>0</v>
      </c>
      <c r="BJ531" s="17" t="s">
        <v>82</v>
      </c>
      <c r="BK531" s="205">
        <f>ROUND(I531*H531,2)</f>
        <v>0</v>
      </c>
      <c r="BL531" s="17" t="s">
        <v>236</v>
      </c>
      <c r="BM531" s="204" t="s">
        <v>673</v>
      </c>
    </row>
    <row r="532" spans="2:51" s="13" customFormat="1" ht="12">
      <c r="B532" s="217"/>
      <c r="C532" s="218"/>
      <c r="D532" s="208" t="s">
        <v>153</v>
      </c>
      <c r="E532" s="219" t="s">
        <v>1</v>
      </c>
      <c r="F532" s="220" t="s">
        <v>674</v>
      </c>
      <c r="G532" s="218"/>
      <c r="H532" s="221">
        <v>3.3</v>
      </c>
      <c r="I532" s="222"/>
      <c r="J532" s="218"/>
      <c r="K532" s="218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153</v>
      </c>
      <c r="AU532" s="227" t="s">
        <v>87</v>
      </c>
      <c r="AV532" s="13" t="s">
        <v>87</v>
      </c>
      <c r="AW532" s="13" t="s">
        <v>33</v>
      </c>
      <c r="AX532" s="13" t="s">
        <v>82</v>
      </c>
      <c r="AY532" s="227" t="s">
        <v>144</v>
      </c>
    </row>
    <row r="533" spans="2:65" s="1" customFormat="1" ht="36" customHeight="1">
      <c r="B533" s="35"/>
      <c r="C533" s="239" t="s">
        <v>675</v>
      </c>
      <c r="D533" s="239" t="s">
        <v>195</v>
      </c>
      <c r="E533" s="240" t="s">
        <v>666</v>
      </c>
      <c r="F533" s="241" t="s">
        <v>667</v>
      </c>
      <c r="G533" s="242" t="s">
        <v>210</v>
      </c>
      <c r="H533" s="243">
        <v>3.96</v>
      </c>
      <c r="I533" s="244"/>
      <c r="J533" s="245">
        <f>ROUND(I533*H533,2)</f>
        <v>0</v>
      </c>
      <c r="K533" s="241" t="s">
        <v>150</v>
      </c>
      <c r="L533" s="246"/>
      <c r="M533" s="247" t="s">
        <v>1</v>
      </c>
      <c r="N533" s="248" t="s">
        <v>42</v>
      </c>
      <c r="O533" s="67"/>
      <c r="P533" s="202">
        <f>O533*H533</f>
        <v>0</v>
      </c>
      <c r="Q533" s="202">
        <v>0.00388</v>
      </c>
      <c r="R533" s="202">
        <f>Q533*H533</f>
        <v>0.015364800000000001</v>
      </c>
      <c r="S533" s="202">
        <v>0</v>
      </c>
      <c r="T533" s="203">
        <f>S533*H533</f>
        <v>0</v>
      </c>
      <c r="AR533" s="204" t="s">
        <v>347</v>
      </c>
      <c r="AT533" s="204" t="s">
        <v>195</v>
      </c>
      <c r="AU533" s="204" t="s">
        <v>87</v>
      </c>
      <c r="AY533" s="17" t="s">
        <v>144</v>
      </c>
      <c r="BE533" s="205">
        <f>IF(N533="základní",J533,0)</f>
        <v>0</v>
      </c>
      <c r="BF533" s="205">
        <f>IF(N533="snížená",J533,0)</f>
        <v>0</v>
      </c>
      <c r="BG533" s="205">
        <f>IF(N533="zákl. přenesená",J533,0)</f>
        <v>0</v>
      </c>
      <c r="BH533" s="205">
        <f>IF(N533="sníž. přenesená",J533,0)</f>
        <v>0</v>
      </c>
      <c r="BI533" s="205">
        <f>IF(N533="nulová",J533,0)</f>
        <v>0</v>
      </c>
      <c r="BJ533" s="17" t="s">
        <v>82</v>
      </c>
      <c r="BK533" s="205">
        <f>ROUND(I533*H533,2)</f>
        <v>0</v>
      </c>
      <c r="BL533" s="17" t="s">
        <v>236</v>
      </c>
      <c r="BM533" s="204" t="s">
        <v>676</v>
      </c>
    </row>
    <row r="534" spans="2:51" s="13" customFormat="1" ht="12">
      <c r="B534" s="217"/>
      <c r="C534" s="218"/>
      <c r="D534" s="208" t="s">
        <v>153</v>
      </c>
      <c r="E534" s="218"/>
      <c r="F534" s="220" t="s">
        <v>677</v>
      </c>
      <c r="G534" s="218"/>
      <c r="H534" s="221">
        <v>3.96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153</v>
      </c>
      <c r="AU534" s="227" t="s">
        <v>87</v>
      </c>
      <c r="AV534" s="13" t="s">
        <v>87</v>
      </c>
      <c r="AW534" s="13" t="s">
        <v>4</v>
      </c>
      <c r="AX534" s="13" t="s">
        <v>82</v>
      </c>
      <c r="AY534" s="227" t="s">
        <v>144</v>
      </c>
    </row>
    <row r="535" spans="2:65" s="1" customFormat="1" ht="24" customHeight="1">
      <c r="B535" s="35"/>
      <c r="C535" s="193" t="s">
        <v>678</v>
      </c>
      <c r="D535" s="193" t="s">
        <v>146</v>
      </c>
      <c r="E535" s="194" t="s">
        <v>679</v>
      </c>
      <c r="F535" s="195" t="s">
        <v>680</v>
      </c>
      <c r="G535" s="196" t="s">
        <v>185</v>
      </c>
      <c r="H535" s="197">
        <v>1.226</v>
      </c>
      <c r="I535" s="198"/>
      <c r="J535" s="199">
        <f>ROUND(I535*H535,2)</f>
        <v>0</v>
      </c>
      <c r="K535" s="195" t="s">
        <v>150</v>
      </c>
      <c r="L535" s="39"/>
      <c r="M535" s="200" t="s">
        <v>1</v>
      </c>
      <c r="N535" s="201" t="s">
        <v>42</v>
      </c>
      <c r="O535" s="67"/>
      <c r="P535" s="202">
        <f>O535*H535</f>
        <v>0</v>
      </c>
      <c r="Q535" s="202">
        <v>0</v>
      </c>
      <c r="R535" s="202">
        <f>Q535*H535</f>
        <v>0</v>
      </c>
      <c r="S535" s="202">
        <v>0</v>
      </c>
      <c r="T535" s="203">
        <f>S535*H535</f>
        <v>0</v>
      </c>
      <c r="AR535" s="204" t="s">
        <v>236</v>
      </c>
      <c r="AT535" s="204" t="s">
        <v>146</v>
      </c>
      <c r="AU535" s="204" t="s">
        <v>87</v>
      </c>
      <c r="AY535" s="17" t="s">
        <v>144</v>
      </c>
      <c r="BE535" s="205">
        <f>IF(N535="základní",J535,0)</f>
        <v>0</v>
      </c>
      <c r="BF535" s="205">
        <f>IF(N535="snížená",J535,0)</f>
        <v>0</v>
      </c>
      <c r="BG535" s="205">
        <f>IF(N535="zákl. přenesená",J535,0)</f>
        <v>0</v>
      </c>
      <c r="BH535" s="205">
        <f>IF(N535="sníž. přenesená",J535,0)</f>
        <v>0</v>
      </c>
      <c r="BI535" s="205">
        <f>IF(N535="nulová",J535,0)</f>
        <v>0</v>
      </c>
      <c r="BJ535" s="17" t="s">
        <v>82</v>
      </c>
      <c r="BK535" s="205">
        <f>ROUND(I535*H535,2)</f>
        <v>0</v>
      </c>
      <c r="BL535" s="17" t="s">
        <v>236</v>
      </c>
      <c r="BM535" s="204" t="s">
        <v>681</v>
      </c>
    </row>
    <row r="536" spans="2:65" s="1" customFormat="1" ht="24" customHeight="1">
      <c r="B536" s="35"/>
      <c r="C536" s="193" t="s">
        <v>682</v>
      </c>
      <c r="D536" s="193" t="s">
        <v>146</v>
      </c>
      <c r="E536" s="194" t="s">
        <v>683</v>
      </c>
      <c r="F536" s="195" t="s">
        <v>684</v>
      </c>
      <c r="G536" s="196" t="s">
        <v>185</v>
      </c>
      <c r="H536" s="197">
        <v>1.226</v>
      </c>
      <c r="I536" s="198"/>
      <c r="J536" s="199">
        <f>ROUND(I536*H536,2)</f>
        <v>0</v>
      </c>
      <c r="K536" s="195" t="s">
        <v>150</v>
      </c>
      <c r="L536" s="39"/>
      <c r="M536" s="200" t="s">
        <v>1</v>
      </c>
      <c r="N536" s="201" t="s">
        <v>42</v>
      </c>
      <c r="O536" s="67"/>
      <c r="P536" s="202">
        <f>O536*H536</f>
        <v>0</v>
      </c>
      <c r="Q536" s="202">
        <v>0</v>
      </c>
      <c r="R536" s="202">
        <f>Q536*H536</f>
        <v>0</v>
      </c>
      <c r="S536" s="202">
        <v>0</v>
      </c>
      <c r="T536" s="203">
        <f>S536*H536</f>
        <v>0</v>
      </c>
      <c r="AR536" s="204" t="s">
        <v>236</v>
      </c>
      <c r="AT536" s="204" t="s">
        <v>146</v>
      </c>
      <c r="AU536" s="204" t="s">
        <v>87</v>
      </c>
      <c r="AY536" s="17" t="s">
        <v>144</v>
      </c>
      <c r="BE536" s="205">
        <f>IF(N536="základní",J536,0)</f>
        <v>0</v>
      </c>
      <c r="BF536" s="205">
        <f>IF(N536="snížená",J536,0)</f>
        <v>0</v>
      </c>
      <c r="BG536" s="205">
        <f>IF(N536="zákl. přenesená",J536,0)</f>
        <v>0</v>
      </c>
      <c r="BH536" s="205">
        <f>IF(N536="sníž. přenesená",J536,0)</f>
        <v>0</v>
      </c>
      <c r="BI536" s="205">
        <f>IF(N536="nulová",J536,0)</f>
        <v>0</v>
      </c>
      <c r="BJ536" s="17" t="s">
        <v>82</v>
      </c>
      <c r="BK536" s="205">
        <f>ROUND(I536*H536,2)</f>
        <v>0</v>
      </c>
      <c r="BL536" s="17" t="s">
        <v>236</v>
      </c>
      <c r="BM536" s="204" t="s">
        <v>685</v>
      </c>
    </row>
    <row r="537" spans="2:65" s="1" customFormat="1" ht="24" customHeight="1">
      <c r="B537" s="35"/>
      <c r="C537" s="193" t="s">
        <v>686</v>
      </c>
      <c r="D537" s="193" t="s">
        <v>146</v>
      </c>
      <c r="E537" s="194" t="s">
        <v>687</v>
      </c>
      <c r="F537" s="195" t="s">
        <v>688</v>
      </c>
      <c r="G537" s="196" t="s">
        <v>185</v>
      </c>
      <c r="H537" s="197">
        <v>1.226</v>
      </c>
      <c r="I537" s="198"/>
      <c r="J537" s="199">
        <f>ROUND(I537*H537,2)</f>
        <v>0</v>
      </c>
      <c r="K537" s="195" t="s">
        <v>150</v>
      </c>
      <c r="L537" s="39"/>
      <c r="M537" s="200" t="s">
        <v>1</v>
      </c>
      <c r="N537" s="201" t="s">
        <v>42</v>
      </c>
      <c r="O537" s="67"/>
      <c r="P537" s="202">
        <f>O537*H537</f>
        <v>0</v>
      </c>
      <c r="Q537" s="202">
        <v>0</v>
      </c>
      <c r="R537" s="202">
        <f>Q537*H537</f>
        <v>0</v>
      </c>
      <c r="S537" s="202">
        <v>0</v>
      </c>
      <c r="T537" s="203">
        <f>S537*H537</f>
        <v>0</v>
      </c>
      <c r="AR537" s="204" t="s">
        <v>236</v>
      </c>
      <c r="AT537" s="204" t="s">
        <v>146</v>
      </c>
      <c r="AU537" s="204" t="s">
        <v>87</v>
      </c>
      <c r="AY537" s="17" t="s">
        <v>144</v>
      </c>
      <c r="BE537" s="205">
        <f>IF(N537="základní",J537,0)</f>
        <v>0</v>
      </c>
      <c r="BF537" s="205">
        <f>IF(N537="snížená",J537,0)</f>
        <v>0</v>
      </c>
      <c r="BG537" s="205">
        <f>IF(N537="zákl. přenesená",J537,0)</f>
        <v>0</v>
      </c>
      <c r="BH537" s="205">
        <f>IF(N537="sníž. přenesená",J537,0)</f>
        <v>0</v>
      </c>
      <c r="BI537" s="205">
        <f>IF(N537="nulová",J537,0)</f>
        <v>0</v>
      </c>
      <c r="BJ537" s="17" t="s">
        <v>82</v>
      </c>
      <c r="BK537" s="205">
        <f>ROUND(I537*H537,2)</f>
        <v>0</v>
      </c>
      <c r="BL537" s="17" t="s">
        <v>236</v>
      </c>
      <c r="BM537" s="204" t="s">
        <v>689</v>
      </c>
    </row>
    <row r="538" spans="2:63" s="11" customFormat="1" ht="22.9" customHeight="1">
      <c r="B538" s="177"/>
      <c r="C538" s="178"/>
      <c r="D538" s="179" t="s">
        <v>76</v>
      </c>
      <c r="E538" s="191" t="s">
        <v>690</v>
      </c>
      <c r="F538" s="191" t="s">
        <v>691</v>
      </c>
      <c r="G538" s="178"/>
      <c r="H538" s="178"/>
      <c r="I538" s="181"/>
      <c r="J538" s="192">
        <f>BK538</f>
        <v>0</v>
      </c>
      <c r="K538" s="178"/>
      <c r="L538" s="183"/>
      <c r="M538" s="184"/>
      <c r="N538" s="185"/>
      <c r="O538" s="185"/>
      <c r="P538" s="186">
        <f>SUM(P539:P569)</f>
        <v>0</v>
      </c>
      <c r="Q538" s="185"/>
      <c r="R538" s="186">
        <f>SUM(R539:R569)</f>
        <v>0.187848</v>
      </c>
      <c r="S538" s="185"/>
      <c r="T538" s="187">
        <f>SUM(T539:T569)</f>
        <v>0.41724</v>
      </c>
      <c r="AR538" s="188" t="s">
        <v>87</v>
      </c>
      <c r="AT538" s="189" t="s">
        <v>76</v>
      </c>
      <c r="AU538" s="189" t="s">
        <v>82</v>
      </c>
      <c r="AY538" s="188" t="s">
        <v>144</v>
      </c>
      <c r="BK538" s="190">
        <f>SUM(BK539:BK569)</f>
        <v>0</v>
      </c>
    </row>
    <row r="539" spans="2:65" s="1" customFormat="1" ht="16.5" customHeight="1">
      <c r="B539" s="35"/>
      <c r="C539" s="193" t="s">
        <v>692</v>
      </c>
      <c r="D539" s="193" t="s">
        <v>146</v>
      </c>
      <c r="E539" s="194" t="s">
        <v>693</v>
      </c>
      <c r="F539" s="195" t="s">
        <v>694</v>
      </c>
      <c r="G539" s="196" t="s">
        <v>277</v>
      </c>
      <c r="H539" s="197">
        <v>8.5</v>
      </c>
      <c r="I539" s="198"/>
      <c r="J539" s="199">
        <f>ROUND(I539*H539,2)</f>
        <v>0</v>
      </c>
      <c r="K539" s="195" t="s">
        <v>150</v>
      </c>
      <c r="L539" s="39"/>
      <c r="M539" s="200" t="s">
        <v>1</v>
      </c>
      <c r="N539" s="201" t="s">
        <v>42</v>
      </c>
      <c r="O539" s="67"/>
      <c r="P539" s="202">
        <f>O539*H539</f>
        <v>0</v>
      </c>
      <c r="Q539" s="202">
        <v>0</v>
      </c>
      <c r="R539" s="202">
        <f>Q539*H539</f>
        <v>0</v>
      </c>
      <c r="S539" s="202">
        <v>0.01492</v>
      </c>
      <c r="T539" s="203">
        <f>S539*H539</f>
        <v>0.12682</v>
      </c>
      <c r="AR539" s="204" t="s">
        <v>236</v>
      </c>
      <c r="AT539" s="204" t="s">
        <v>146</v>
      </c>
      <c r="AU539" s="204" t="s">
        <v>87</v>
      </c>
      <c r="AY539" s="17" t="s">
        <v>144</v>
      </c>
      <c r="BE539" s="205">
        <f>IF(N539="základní",J539,0)</f>
        <v>0</v>
      </c>
      <c r="BF539" s="205">
        <f>IF(N539="snížená",J539,0)</f>
        <v>0</v>
      </c>
      <c r="BG539" s="205">
        <f>IF(N539="zákl. přenesená",J539,0)</f>
        <v>0</v>
      </c>
      <c r="BH539" s="205">
        <f>IF(N539="sníž. přenesená",J539,0)</f>
        <v>0</v>
      </c>
      <c r="BI539" s="205">
        <f>IF(N539="nulová",J539,0)</f>
        <v>0</v>
      </c>
      <c r="BJ539" s="17" t="s">
        <v>82</v>
      </c>
      <c r="BK539" s="205">
        <f>ROUND(I539*H539,2)</f>
        <v>0</v>
      </c>
      <c r="BL539" s="17" t="s">
        <v>236</v>
      </c>
      <c r="BM539" s="204" t="s">
        <v>695</v>
      </c>
    </row>
    <row r="540" spans="2:51" s="13" customFormat="1" ht="12">
      <c r="B540" s="217"/>
      <c r="C540" s="218"/>
      <c r="D540" s="208" t="s">
        <v>153</v>
      </c>
      <c r="E540" s="219" t="s">
        <v>1</v>
      </c>
      <c r="F540" s="220" t="s">
        <v>696</v>
      </c>
      <c r="G540" s="218"/>
      <c r="H540" s="221">
        <v>3.5</v>
      </c>
      <c r="I540" s="222"/>
      <c r="J540" s="218"/>
      <c r="K540" s="218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153</v>
      </c>
      <c r="AU540" s="227" t="s">
        <v>87</v>
      </c>
      <c r="AV540" s="13" t="s">
        <v>87</v>
      </c>
      <c r="AW540" s="13" t="s">
        <v>33</v>
      </c>
      <c r="AX540" s="13" t="s">
        <v>77</v>
      </c>
      <c r="AY540" s="227" t="s">
        <v>144</v>
      </c>
    </row>
    <row r="541" spans="2:51" s="13" customFormat="1" ht="12">
      <c r="B541" s="217"/>
      <c r="C541" s="218"/>
      <c r="D541" s="208" t="s">
        <v>153</v>
      </c>
      <c r="E541" s="219" t="s">
        <v>1</v>
      </c>
      <c r="F541" s="220" t="s">
        <v>697</v>
      </c>
      <c r="G541" s="218"/>
      <c r="H541" s="221">
        <v>5</v>
      </c>
      <c r="I541" s="222"/>
      <c r="J541" s="218"/>
      <c r="K541" s="218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153</v>
      </c>
      <c r="AU541" s="227" t="s">
        <v>87</v>
      </c>
      <c r="AV541" s="13" t="s">
        <v>87</v>
      </c>
      <c r="AW541" s="13" t="s">
        <v>33</v>
      </c>
      <c r="AX541" s="13" t="s">
        <v>77</v>
      </c>
      <c r="AY541" s="227" t="s">
        <v>144</v>
      </c>
    </row>
    <row r="542" spans="2:51" s="14" customFormat="1" ht="12">
      <c r="B542" s="228"/>
      <c r="C542" s="229"/>
      <c r="D542" s="208" t="s">
        <v>153</v>
      </c>
      <c r="E542" s="230" t="s">
        <v>1</v>
      </c>
      <c r="F542" s="231" t="s">
        <v>163</v>
      </c>
      <c r="G542" s="229"/>
      <c r="H542" s="232">
        <v>8.5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153</v>
      </c>
      <c r="AU542" s="238" t="s">
        <v>87</v>
      </c>
      <c r="AV542" s="14" t="s">
        <v>151</v>
      </c>
      <c r="AW542" s="14" t="s">
        <v>33</v>
      </c>
      <c r="AX542" s="14" t="s">
        <v>82</v>
      </c>
      <c r="AY542" s="238" t="s">
        <v>144</v>
      </c>
    </row>
    <row r="543" spans="2:65" s="1" customFormat="1" ht="16.5" customHeight="1">
      <c r="B543" s="35"/>
      <c r="C543" s="193" t="s">
        <v>698</v>
      </c>
      <c r="D543" s="193" t="s">
        <v>146</v>
      </c>
      <c r="E543" s="194" t="s">
        <v>699</v>
      </c>
      <c r="F543" s="195" t="s">
        <v>700</v>
      </c>
      <c r="G543" s="196" t="s">
        <v>277</v>
      </c>
      <c r="H543" s="197">
        <v>6.8</v>
      </c>
      <c r="I543" s="198"/>
      <c r="J543" s="199">
        <f>ROUND(I543*H543,2)</f>
        <v>0</v>
      </c>
      <c r="K543" s="195" t="s">
        <v>150</v>
      </c>
      <c r="L543" s="39"/>
      <c r="M543" s="200" t="s">
        <v>1</v>
      </c>
      <c r="N543" s="201" t="s">
        <v>42</v>
      </c>
      <c r="O543" s="67"/>
      <c r="P543" s="202">
        <f>O543*H543</f>
        <v>0</v>
      </c>
      <c r="Q543" s="202">
        <v>0</v>
      </c>
      <c r="R543" s="202">
        <f>Q543*H543</f>
        <v>0</v>
      </c>
      <c r="S543" s="202">
        <v>0.03065</v>
      </c>
      <c r="T543" s="203">
        <f>S543*H543</f>
        <v>0.20842</v>
      </c>
      <c r="AR543" s="204" t="s">
        <v>236</v>
      </c>
      <c r="AT543" s="204" t="s">
        <v>146</v>
      </c>
      <c r="AU543" s="204" t="s">
        <v>87</v>
      </c>
      <c r="AY543" s="17" t="s">
        <v>144</v>
      </c>
      <c r="BE543" s="205">
        <f>IF(N543="základní",J543,0)</f>
        <v>0</v>
      </c>
      <c r="BF543" s="205">
        <f>IF(N543="snížená",J543,0)</f>
        <v>0</v>
      </c>
      <c r="BG543" s="205">
        <f>IF(N543="zákl. přenesená",J543,0)</f>
        <v>0</v>
      </c>
      <c r="BH543" s="205">
        <f>IF(N543="sníž. přenesená",J543,0)</f>
        <v>0</v>
      </c>
      <c r="BI543" s="205">
        <f>IF(N543="nulová",J543,0)</f>
        <v>0</v>
      </c>
      <c r="BJ543" s="17" t="s">
        <v>82</v>
      </c>
      <c r="BK543" s="205">
        <f>ROUND(I543*H543,2)</f>
        <v>0</v>
      </c>
      <c r="BL543" s="17" t="s">
        <v>236</v>
      </c>
      <c r="BM543" s="204" t="s">
        <v>701</v>
      </c>
    </row>
    <row r="544" spans="2:65" s="1" customFormat="1" ht="24" customHeight="1">
      <c r="B544" s="35"/>
      <c r="C544" s="193" t="s">
        <v>702</v>
      </c>
      <c r="D544" s="193" t="s">
        <v>146</v>
      </c>
      <c r="E544" s="194" t="s">
        <v>703</v>
      </c>
      <c r="F544" s="195" t="s">
        <v>704</v>
      </c>
      <c r="G544" s="196" t="s">
        <v>226</v>
      </c>
      <c r="H544" s="197">
        <v>1</v>
      </c>
      <c r="I544" s="198"/>
      <c r="J544" s="199">
        <f>ROUND(I544*H544,2)</f>
        <v>0</v>
      </c>
      <c r="K544" s="195" t="s">
        <v>1</v>
      </c>
      <c r="L544" s="39"/>
      <c r="M544" s="200" t="s">
        <v>1</v>
      </c>
      <c r="N544" s="201" t="s">
        <v>42</v>
      </c>
      <c r="O544" s="67"/>
      <c r="P544" s="202">
        <f>O544*H544</f>
        <v>0</v>
      </c>
      <c r="Q544" s="202">
        <v>0.00038</v>
      </c>
      <c r="R544" s="202">
        <f>Q544*H544</f>
        <v>0.00038</v>
      </c>
      <c r="S544" s="202">
        <v>0</v>
      </c>
      <c r="T544" s="203">
        <f>S544*H544</f>
        <v>0</v>
      </c>
      <c r="AR544" s="204" t="s">
        <v>236</v>
      </c>
      <c r="AT544" s="204" t="s">
        <v>146</v>
      </c>
      <c r="AU544" s="204" t="s">
        <v>87</v>
      </c>
      <c r="AY544" s="17" t="s">
        <v>144</v>
      </c>
      <c r="BE544" s="205">
        <f>IF(N544="základní",J544,0)</f>
        <v>0</v>
      </c>
      <c r="BF544" s="205">
        <f>IF(N544="snížená",J544,0)</f>
        <v>0</v>
      </c>
      <c r="BG544" s="205">
        <f>IF(N544="zákl. přenesená",J544,0)</f>
        <v>0</v>
      </c>
      <c r="BH544" s="205">
        <f>IF(N544="sníž. přenesená",J544,0)</f>
        <v>0</v>
      </c>
      <c r="BI544" s="205">
        <f>IF(N544="nulová",J544,0)</f>
        <v>0</v>
      </c>
      <c r="BJ544" s="17" t="s">
        <v>82</v>
      </c>
      <c r="BK544" s="205">
        <f>ROUND(I544*H544,2)</f>
        <v>0</v>
      </c>
      <c r="BL544" s="17" t="s">
        <v>236</v>
      </c>
      <c r="BM544" s="204" t="s">
        <v>705</v>
      </c>
    </row>
    <row r="545" spans="2:65" s="1" customFormat="1" ht="24" customHeight="1">
      <c r="B545" s="35"/>
      <c r="C545" s="193" t="s">
        <v>706</v>
      </c>
      <c r="D545" s="193" t="s">
        <v>146</v>
      </c>
      <c r="E545" s="194" t="s">
        <v>707</v>
      </c>
      <c r="F545" s="195" t="s">
        <v>708</v>
      </c>
      <c r="G545" s="196" t="s">
        <v>226</v>
      </c>
      <c r="H545" s="197">
        <v>1</v>
      </c>
      <c r="I545" s="198"/>
      <c r="J545" s="199">
        <f>ROUND(I545*H545,2)</f>
        <v>0</v>
      </c>
      <c r="K545" s="195" t="s">
        <v>1</v>
      </c>
      <c r="L545" s="39"/>
      <c r="M545" s="200" t="s">
        <v>1</v>
      </c>
      <c r="N545" s="201" t="s">
        <v>42</v>
      </c>
      <c r="O545" s="67"/>
      <c r="P545" s="202">
        <f>O545*H545</f>
        <v>0</v>
      </c>
      <c r="Q545" s="202">
        <v>0.0008</v>
      </c>
      <c r="R545" s="202">
        <f>Q545*H545</f>
        <v>0.0008</v>
      </c>
      <c r="S545" s="202">
        <v>0</v>
      </c>
      <c r="T545" s="203">
        <f>S545*H545</f>
        <v>0</v>
      </c>
      <c r="AR545" s="204" t="s">
        <v>236</v>
      </c>
      <c r="AT545" s="204" t="s">
        <v>146</v>
      </c>
      <c r="AU545" s="204" t="s">
        <v>87</v>
      </c>
      <c r="AY545" s="17" t="s">
        <v>144</v>
      </c>
      <c r="BE545" s="205">
        <f>IF(N545="základní",J545,0)</f>
        <v>0</v>
      </c>
      <c r="BF545" s="205">
        <f>IF(N545="snížená",J545,0)</f>
        <v>0</v>
      </c>
      <c r="BG545" s="205">
        <f>IF(N545="zákl. přenesená",J545,0)</f>
        <v>0</v>
      </c>
      <c r="BH545" s="205">
        <f>IF(N545="sníž. přenesená",J545,0)</f>
        <v>0</v>
      </c>
      <c r="BI545" s="205">
        <f>IF(N545="nulová",J545,0)</f>
        <v>0</v>
      </c>
      <c r="BJ545" s="17" t="s">
        <v>82</v>
      </c>
      <c r="BK545" s="205">
        <f>ROUND(I545*H545,2)</f>
        <v>0</v>
      </c>
      <c r="BL545" s="17" t="s">
        <v>236</v>
      </c>
      <c r="BM545" s="204" t="s">
        <v>709</v>
      </c>
    </row>
    <row r="546" spans="2:65" s="1" customFormat="1" ht="16.5" customHeight="1">
      <c r="B546" s="35"/>
      <c r="C546" s="193" t="s">
        <v>710</v>
      </c>
      <c r="D546" s="193" t="s">
        <v>146</v>
      </c>
      <c r="E546" s="194" t="s">
        <v>711</v>
      </c>
      <c r="F546" s="195" t="s">
        <v>712</v>
      </c>
      <c r="G546" s="196" t="s">
        <v>277</v>
      </c>
      <c r="H546" s="197">
        <v>3.3</v>
      </c>
      <c r="I546" s="198"/>
      <c r="J546" s="199">
        <f>ROUND(I546*H546,2)</f>
        <v>0</v>
      </c>
      <c r="K546" s="195" t="s">
        <v>150</v>
      </c>
      <c r="L546" s="39"/>
      <c r="M546" s="200" t="s">
        <v>1</v>
      </c>
      <c r="N546" s="201" t="s">
        <v>42</v>
      </c>
      <c r="O546" s="67"/>
      <c r="P546" s="202">
        <f>O546*H546</f>
        <v>0</v>
      </c>
      <c r="Q546" s="202">
        <v>0.00126</v>
      </c>
      <c r="R546" s="202">
        <f>Q546*H546</f>
        <v>0.004158</v>
      </c>
      <c r="S546" s="202">
        <v>0</v>
      </c>
      <c r="T546" s="203">
        <f>S546*H546</f>
        <v>0</v>
      </c>
      <c r="AR546" s="204" t="s">
        <v>236</v>
      </c>
      <c r="AT546" s="204" t="s">
        <v>146</v>
      </c>
      <c r="AU546" s="204" t="s">
        <v>87</v>
      </c>
      <c r="AY546" s="17" t="s">
        <v>144</v>
      </c>
      <c r="BE546" s="205">
        <f>IF(N546="základní",J546,0)</f>
        <v>0</v>
      </c>
      <c r="BF546" s="205">
        <f>IF(N546="snížená",J546,0)</f>
        <v>0</v>
      </c>
      <c r="BG546" s="205">
        <f>IF(N546="zákl. přenesená",J546,0)</f>
        <v>0</v>
      </c>
      <c r="BH546" s="205">
        <f>IF(N546="sníž. přenesená",J546,0)</f>
        <v>0</v>
      </c>
      <c r="BI546" s="205">
        <f>IF(N546="nulová",J546,0)</f>
        <v>0</v>
      </c>
      <c r="BJ546" s="17" t="s">
        <v>82</v>
      </c>
      <c r="BK546" s="205">
        <f>ROUND(I546*H546,2)</f>
        <v>0</v>
      </c>
      <c r="BL546" s="17" t="s">
        <v>236</v>
      </c>
      <c r="BM546" s="204" t="s">
        <v>713</v>
      </c>
    </row>
    <row r="547" spans="2:51" s="13" customFormat="1" ht="12">
      <c r="B547" s="217"/>
      <c r="C547" s="218"/>
      <c r="D547" s="208" t="s">
        <v>153</v>
      </c>
      <c r="E547" s="219" t="s">
        <v>1</v>
      </c>
      <c r="F547" s="220" t="s">
        <v>714</v>
      </c>
      <c r="G547" s="218"/>
      <c r="H547" s="221">
        <v>3.3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153</v>
      </c>
      <c r="AU547" s="227" t="s">
        <v>87</v>
      </c>
      <c r="AV547" s="13" t="s">
        <v>87</v>
      </c>
      <c r="AW547" s="13" t="s">
        <v>33</v>
      </c>
      <c r="AX547" s="13" t="s">
        <v>82</v>
      </c>
      <c r="AY547" s="227" t="s">
        <v>144</v>
      </c>
    </row>
    <row r="548" spans="2:65" s="1" customFormat="1" ht="16.5" customHeight="1">
      <c r="B548" s="35"/>
      <c r="C548" s="239" t="s">
        <v>715</v>
      </c>
      <c r="D548" s="239" t="s">
        <v>195</v>
      </c>
      <c r="E548" s="240" t="s">
        <v>716</v>
      </c>
      <c r="F548" s="241" t="s">
        <v>717</v>
      </c>
      <c r="G548" s="242" t="s">
        <v>226</v>
      </c>
      <c r="H548" s="243">
        <v>1</v>
      </c>
      <c r="I548" s="244"/>
      <c r="J548" s="245">
        <f>ROUND(I548*H548,2)</f>
        <v>0</v>
      </c>
      <c r="K548" s="241" t="s">
        <v>150</v>
      </c>
      <c r="L548" s="246"/>
      <c r="M548" s="247" t="s">
        <v>1</v>
      </c>
      <c r="N548" s="248" t="s">
        <v>42</v>
      </c>
      <c r="O548" s="67"/>
      <c r="P548" s="202">
        <f>O548*H548</f>
        <v>0</v>
      </c>
      <c r="Q548" s="202">
        <v>0.00062</v>
      </c>
      <c r="R548" s="202">
        <f>Q548*H548</f>
        <v>0.00062</v>
      </c>
      <c r="S548" s="202">
        <v>0</v>
      </c>
      <c r="T548" s="203">
        <f>S548*H548</f>
        <v>0</v>
      </c>
      <c r="AR548" s="204" t="s">
        <v>347</v>
      </c>
      <c r="AT548" s="204" t="s">
        <v>195</v>
      </c>
      <c r="AU548" s="204" t="s">
        <v>87</v>
      </c>
      <c r="AY548" s="17" t="s">
        <v>144</v>
      </c>
      <c r="BE548" s="205">
        <f>IF(N548="základní",J548,0)</f>
        <v>0</v>
      </c>
      <c r="BF548" s="205">
        <f>IF(N548="snížená",J548,0)</f>
        <v>0</v>
      </c>
      <c r="BG548" s="205">
        <f>IF(N548="zákl. přenesená",J548,0)</f>
        <v>0</v>
      </c>
      <c r="BH548" s="205">
        <f>IF(N548="sníž. přenesená",J548,0)</f>
        <v>0</v>
      </c>
      <c r="BI548" s="205">
        <f>IF(N548="nulová",J548,0)</f>
        <v>0</v>
      </c>
      <c r="BJ548" s="17" t="s">
        <v>82</v>
      </c>
      <c r="BK548" s="205">
        <f>ROUND(I548*H548,2)</f>
        <v>0</v>
      </c>
      <c r="BL548" s="17" t="s">
        <v>236</v>
      </c>
      <c r="BM548" s="204" t="s">
        <v>718</v>
      </c>
    </row>
    <row r="549" spans="2:51" s="13" customFormat="1" ht="12">
      <c r="B549" s="217"/>
      <c r="C549" s="218"/>
      <c r="D549" s="208" t="s">
        <v>153</v>
      </c>
      <c r="E549" s="219" t="s">
        <v>1</v>
      </c>
      <c r="F549" s="220" t="s">
        <v>719</v>
      </c>
      <c r="G549" s="218"/>
      <c r="H549" s="221">
        <v>1</v>
      </c>
      <c r="I549" s="222"/>
      <c r="J549" s="218"/>
      <c r="K549" s="218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153</v>
      </c>
      <c r="AU549" s="227" t="s">
        <v>87</v>
      </c>
      <c r="AV549" s="13" t="s">
        <v>87</v>
      </c>
      <c r="AW549" s="13" t="s">
        <v>33</v>
      </c>
      <c r="AX549" s="13" t="s">
        <v>82</v>
      </c>
      <c r="AY549" s="227" t="s">
        <v>144</v>
      </c>
    </row>
    <row r="550" spans="2:65" s="1" customFormat="1" ht="16.5" customHeight="1">
      <c r="B550" s="35"/>
      <c r="C550" s="193" t="s">
        <v>720</v>
      </c>
      <c r="D550" s="193" t="s">
        <v>146</v>
      </c>
      <c r="E550" s="194" t="s">
        <v>721</v>
      </c>
      <c r="F550" s="195" t="s">
        <v>722</v>
      </c>
      <c r="G550" s="196" t="s">
        <v>277</v>
      </c>
      <c r="H550" s="197">
        <v>7</v>
      </c>
      <c r="I550" s="198"/>
      <c r="J550" s="199">
        <f>ROUND(I550*H550,2)</f>
        <v>0</v>
      </c>
      <c r="K550" s="195" t="s">
        <v>150</v>
      </c>
      <c r="L550" s="39"/>
      <c r="M550" s="200" t="s">
        <v>1</v>
      </c>
      <c r="N550" s="201" t="s">
        <v>42</v>
      </c>
      <c r="O550" s="67"/>
      <c r="P550" s="202">
        <f>O550*H550</f>
        <v>0</v>
      </c>
      <c r="Q550" s="202">
        <v>0.00441</v>
      </c>
      <c r="R550" s="202">
        <f>Q550*H550</f>
        <v>0.030869999999999998</v>
      </c>
      <c r="S550" s="202">
        <v>0</v>
      </c>
      <c r="T550" s="203">
        <f>S550*H550</f>
        <v>0</v>
      </c>
      <c r="AR550" s="204" t="s">
        <v>236</v>
      </c>
      <c r="AT550" s="204" t="s">
        <v>146</v>
      </c>
      <c r="AU550" s="204" t="s">
        <v>87</v>
      </c>
      <c r="AY550" s="17" t="s">
        <v>144</v>
      </c>
      <c r="BE550" s="205">
        <f>IF(N550="základní",J550,0)</f>
        <v>0</v>
      </c>
      <c r="BF550" s="205">
        <f>IF(N550="snížená",J550,0)</f>
        <v>0</v>
      </c>
      <c r="BG550" s="205">
        <f>IF(N550="zákl. přenesená",J550,0)</f>
        <v>0</v>
      </c>
      <c r="BH550" s="205">
        <f>IF(N550="sníž. přenesená",J550,0)</f>
        <v>0</v>
      </c>
      <c r="BI550" s="205">
        <f>IF(N550="nulová",J550,0)</f>
        <v>0</v>
      </c>
      <c r="BJ550" s="17" t="s">
        <v>82</v>
      </c>
      <c r="BK550" s="205">
        <f>ROUND(I550*H550,2)</f>
        <v>0</v>
      </c>
      <c r="BL550" s="17" t="s">
        <v>236</v>
      </c>
      <c r="BM550" s="204" t="s">
        <v>723</v>
      </c>
    </row>
    <row r="551" spans="2:51" s="13" customFormat="1" ht="12">
      <c r="B551" s="217"/>
      <c r="C551" s="218"/>
      <c r="D551" s="208" t="s">
        <v>153</v>
      </c>
      <c r="E551" s="219" t="s">
        <v>1</v>
      </c>
      <c r="F551" s="220" t="s">
        <v>724</v>
      </c>
      <c r="G551" s="218"/>
      <c r="H551" s="221">
        <v>7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153</v>
      </c>
      <c r="AU551" s="227" t="s">
        <v>87</v>
      </c>
      <c r="AV551" s="13" t="s">
        <v>87</v>
      </c>
      <c r="AW551" s="13" t="s">
        <v>33</v>
      </c>
      <c r="AX551" s="13" t="s">
        <v>82</v>
      </c>
      <c r="AY551" s="227" t="s">
        <v>144</v>
      </c>
    </row>
    <row r="552" spans="2:65" s="1" customFormat="1" ht="16.5" customHeight="1">
      <c r="B552" s="35"/>
      <c r="C552" s="239" t="s">
        <v>725</v>
      </c>
      <c r="D552" s="239" t="s">
        <v>195</v>
      </c>
      <c r="E552" s="240" t="s">
        <v>726</v>
      </c>
      <c r="F552" s="241" t="s">
        <v>727</v>
      </c>
      <c r="G552" s="242" t="s">
        <v>226</v>
      </c>
      <c r="H552" s="243">
        <v>2</v>
      </c>
      <c r="I552" s="244"/>
      <c r="J552" s="245">
        <f>ROUND(I552*H552,2)</f>
        <v>0</v>
      </c>
      <c r="K552" s="241" t="s">
        <v>150</v>
      </c>
      <c r="L552" s="246"/>
      <c r="M552" s="247" t="s">
        <v>1</v>
      </c>
      <c r="N552" s="248" t="s">
        <v>42</v>
      </c>
      <c r="O552" s="67"/>
      <c r="P552" s="202">
        <f>O552*H552</f>
        <v>0</v>
      </c>
      <c r="Q552" s="202">
        <v>0.00125</v>
      </c>
      <c r="R552" s="202">
        <f>Q552*H552</f>
        <v>0.0025</v>
      </c>
      <c r="S552" s="202">
        <v>0</v>
      </c>
      <c r="T552" s="203">
        <f>S552*H552</f>
        <v>0</v>
      </c>
      <c r="AR552" s="204" t="s">
        <v>347</v>
      </c>
      <c r="AT552" s="204" t="s">
        <v>195</v>
      </c>
      <c r="AU552" s="204" t="s">
        <v>87</v>
      </c>
      <c r="AY552" s="17" t="s">
        <v>144</v>
      </c>
      <c r="BE552" s="205">
        <f>IF(N552="základní",J552,0)</f>
        <v>0</v>
      </c>
      <c r="BF552" s="205">
        <f>IF(N552="snížená",J552,0)</f>
        <v>0</v>
      </c>
      <c r="BG552" s="205">
        <f>IF(N552="zákl. přenesená",J552,0)</f>
        <v>0</v>
      </c>
      <c r="BH552" s="205">
        <f>IF(N552="sníž. přenesená",J552,0)</f>
        <v>0</v>
      </c>
      <c r="BI552" s="205">
        <f>IF(N552="nulová",J552,0)</f>
        <v>0</v>
      </c>
      <c r="BJ552" s="17" t="s">
        <v>82</v>
      </c>
      <c r="BK552" s="205">
        <f>ROUND(I552*H552,2)</f>
        <v>0</v>
      </c>
      <c r="BL552" s="17" t="s">
        <v>236</v>
      </c>
      <c r="BM552" s="204" t="s">
        <v>728</v>
      </c>
    </row>
    <row r="553" spans="2:51" s="13" customFormat="1" ht="12">
      <c r="B553" s="217"/>
      <c r="C553" s="218"/>
      <c r="D553" s="208" t="s">
        <v>153</v>
      </c>
      <c r="E553" s="219" t="s">
        <v>1</v>
      </c>
      <c r="F553" s="220" t="s">
        <v>729</v>
      </c>
      <c r="G553" s="218"/>
      <c r="H553" s="221">
        <v>2</v>
      </c>
      <c r="I553" s="222"/>
      <c r="J553" s="218"/>
      <c r="K553" s="218"/>
      <c r="L553" s="223"/>
      <c r="M553" s="224"/>
      <c r="N553" s="225"/>
      <c r="O553" s="225"/>
      <c r="P553" s="225"/>
      <c r="Q553" s="225"/>
      <c r="R553" s="225"/>
      <c r="S553" s="225"/>
      <c r="T553" s="226"/>
      <c r="AT553" s="227" t="s">
        <v>153</v>
      </c>
      <c r="AU553" s="227" t="s">
        <v>87</v>
      </c>
      <c r="AV553" s="13" t="s">
        <v>87</v>
      </c>
      <c r="AW553" s="13" t="s">
        <v>33</v>
      </c>
      <c r="AX553" s="13" t="s">
        <v>82</v>
      </c>
      <c r="AY553" s="227" t="s">
        <v>144</v>
      </c>
    </row>
    <row r="554" spans="2:65" s="1" customFormat="1" ht="16.5" customHeight="1">
      <c r="B554" s="35"/>
      <c r="C554" s="193" t="s">
        <v>730</v>
      </c>
      <c r="D554" s="193" t="s">
        <v>146</v>
      </c>
      <c r="E554" s="194" t="s">
        <v>731</v>
      </c>
      <c r="F554" s="195" t="s">
        <v>732</v>
      </c>
      <c r="G554" s="196" t="s">
        <v>277</v>
      </c>
      <c r="H554" s="197">
        <v>7</v>
      </c>
      <c r="I554" s="198"/>
      <c r="J554" s="199">
        <f>ROUND(I554*H554,2)</f>
        <v>0</v>
      </c>
      <c r="K554" s="195" t="s">
        <v>150</v>
      </c>
      <c r="L554" s="39"/>
      <c r="M554" s="200" t="s">
        <v>1</v>
      </c>
      <c r="N554" s="201" t="s">
        <v>42</v>
      </c>
      <c r="O554" s="67"/>
      <c r="P554" s="202">
        <f>O554*H554</f>
        <v>0</v>
      </c>
      <c r="Q554" s="202">
        <v>0.00029</v>
      </c>
      <c r="R554" s="202">
        <f>Q554*H554</f>
        <v>0.00203</v>
      </c>
      <c r="S554" s="202">
        <v>0</v>
      </c>
      <c r="T554" s="203">
        <f>S554*H554</f>
        <v>0</v>
      </c>
      <c r="AR554" s="204" t="s">
        <v>236</v>
      </c>
      <c r="AT554" s="204" t="s">
        <v>146</v>
      </c>
      <c r="AU554" s="204" t="s">
        <v>87</v>
      </c>
      <c r="AY554" s="17" t="s">
        <v>144</v>
      </c>
      <c r="BE554" s="205">
        <f>IF(N554="základní",J554,0)</f>
        <v>0</v>
      </c>
      <c r="BF554" s="205">
        <f>IF(N554="snížená",J554,0)</f>
        <v>0</v>
      </c>
      <c r="BG554" s="205">
        <f>IF(N554="zákl. přenesená",J554,0)</f>
        <v>0</v>
      </c>
      <c r="BH554" s="205">
        <f>IF(N554="sníž. přenesená",J554,0)</f>
        <v>0</v>
      </c>
      <c r="BI554" s="205">
        <f>IF(N554="nulová",J554,0)</f>
        <v>0</v>
      </c>
      <c r="BJ554" s="17" t="s">
        <v>82</v>
      </c>
      <c r="BK554" s="205">
        <f>ROUND(I554*H554,2)</f>
        <v>0</v>
      </c>
      <c r="BL554" s="17" t="s">
        <v>236</v>
      </c>
      <c r="BM554" s="204" t="s">
        <v>733</v>
      </c>
    </row>
    <row r="555" spans="2:51" s="13" customFormat="1" ht="12">
      <c r="B555" s="217"/>
      <c r="C555" s="218"/>
      <c r="D555" s="208" t="s">
        <v>153</v>
      </c>
      <c r="E555" s="219" t="s">
        <v>1</v>
      </c>
      <c r="F555" s="220" t="s">
        <v>734</v>
      </c>
      <c r="G555" s="218"/>
      <c r="H555" s="221">
        <v>7</v>
      </c>
      <c r="I555" s="222"/>
      <c r="J555" s="218"/>
      <c r="K555" s="218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153</v>
      </c>
      <c r="AU555" s="227" t="s">
        <v>87</v>
      </c>
      <c r="AV555" s="13" t="s">
        <v>87</v>
      </c>
      <c r="AW555" s="13" t="s">
        <v>33</v>
      </c>
      <c r="AX555" s="13" t="s">
        <v>82</v>
      </c>
      <c r="AY555" s="227" t="s">
        <v>144</v>
      </c>
    </row>
    <row r="556" spans="2:65" s="1" customFormat="1" ht="24" customHeight="1">
      <c r="B556" s="35"/>
      <c r="C556" s="239" t="s">
        <v>735</v>
      </c>
      <c r="D556" s="239" t="s">
        <v>195</v>
      </c>
      <c r="E556" s="240" t="s">
        <v>736</v>
      </c>
      <c r="F556" s="241" t="s">
        <v>737</v>
      </c>
      <c r="G556" s="242" t="s">
        <v>226</v>
      </c>
      <c r="H556" s="243">
        <v>3</v>
      </c>
      <c r="I556" s="244"/>
      <c r="J556" s="245">
        <f>ROUND(I556*H556,2)</f>
        <v>0</v>
      </c>
      <c r="K556" s="241" t="s">
        <v>150</v>
      </c>
      <c r="L556" s="246"/>
      <c r="M556" s="247" t="s">
        <v>1</v>
      </c>
      <c r="N556" s="248" t="s">
        <v>42</v>
      </c>
      <c r="O556" s="67"/>
      <c r="P556" s="202">
        <f>O556*H556</f>
        <v>0</v>
      </c>
      <c r="Q556" s="202">
        <v>4E-05</v>
      </c>
      <c r="R556" s="202">
        <f>Q556*H556</f>
        <v>0.00012000000000000002</v>
      </c>
      <c r="S556" s="202">
        <v>0</v>
      </c>
      <c r="T556" s="203">
        <f>S556*H556</f>
        <v>0</v>
      </c>
      <c r="AR556" s="204" t="s">
        <v>347</v>
      </c>
      <c r="AT556" s="204" t="s">
        <v>195</v>
      </c>
      <c r="AU556" s="204" t="s">
        <v>87</v>
      </c>
      <c r="AY556" s="17" t="s">
        <v>144</v>
      </c>
      <c r="BE556" s="205">
        <f>IF(N556="základní",J556,0)</f>
        <v>0</v>
      </c>
      <c r="BF556" s="205">
        <f>IF(N556="snížená",J556,0)</f>
        <v>0</v>
      </c>
      <c r="BG556" s="205">
        <f>IF(N556="zákl. přenesená",J556,0)</f>
        <v>0</v>
      </c>
      <c r="BH556" s="205">
        <f>IF(N556="sníž. přenesená",J556,0)</f>
        <v>0</v>
      </c>
      <c r="BI556" s="205">
        <f>IF(N556="nulová",J556,0)</f>
        <v>0</v>
      </c>
      <c r="BJ556" s="17" t="s">
        <v>82</v>
      </c>
      <c r="BK556" s="205">
        <f>ROUND(I556*H556,2)</f>
        <v>0</v>
      </c>
      <c r="BL556" s="17" t="s">
        <v>236</v>
      </c>
      <c r="BM556" s="204" t="s">
        <v>738</v>
      </c>
    </row>
    <row r="557" spans="2:51" s="13" customFormat="1" ht="12">
      <c r="B557" s="217"/>
      <c r="C557" s="218"/>
      <c r="D557" s="208" t="s">
        <v>153</v>
      </c>
      <c r="E557" s="219" t="s">
        <v>1</v>
      </c>
      <c r="F557" s="220" t="s">
        <v>739</v>
      </c>
      <c r="G557" s="218"/>
      <c r="H557" s="221">
        <v>3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153</v>
      </c>
      <c r="AU557" s="227" t="s">
        <v>87</v>
      </c>
      <c r="AV557" s="13" t="s">
        <v>87</v>
      </c>
      <c r="AW557" s="13" t="s">
        <v>33</v>
      </c>
      <c r="AX557" s="13" t="s">
        <v>82</v>
      </c>
      <c r="AY557" s="227" t="s">
        <v>144</v>
      </c>
    </row>
    <row r="558" spans="2:65" s="1" customFormat="1" ht="24" customHeight="1">
      <c r="B558" s="35"/>
      <c r="C558" s="239" t="s">
        <v>740</v>
      </c>
      <c r="D558" s="239" t="s">
        <v>195</v>
      </c>
      <c r="E558" s="240" t="s">
        <v>741</v>
      </c>
      <c r="F558" s="241" t="s">
        <v>742</v>
      </c>
      <c r="G558" s="242" t="s">
        <v>226</v>
      </c>
      <c r="H558" s="243">
        <v>1</v>
      </c>
      <c r="I558" s="244"/>
      <c r="J558" s="245">
        <f>ROUND(I558*H558,2)</f>
        <v>0</v>
      </c>
      <c r="K558" s="241" t="s">
        <v>1</v>
      </c>
      <c r="L558" s="246"/>
      <c r="M558" s="247" t="s">
        <v>1</v>
      </c>
      <c r="N558" s="248" t="s">
        <v>42</v>
      </c>
      <c r="O558" s="67"/>
      <c r="P558" s="202">
        <f>O558*H558</f>
        <v>0</v>
      </c>
      <c r="Q558" s="202">
        <v>0.00012</v>
      </c>
      <c r="R558" s="202">
        <f>Q558*H558</f>
        <v>0.00012</v>
      </c>
      <c r="S558" s="202">
        <v>0</v>
      </c>
      <c r="T558" s="203">
        <f>S558*H558</f>
        <v>0</v>
      </c>
      <c r="AR558" s="204" t="s">
        <v>347</v>
      </c>
      <c r="AT558" s="204" t="s">
        <v>195</v>
      </c>
      <c r="AU558" s="204" t="s">
        <v>87</v>
      </c>
      <c r="AY558" s="17" t="s">
        <v>144</v>
      </c>
      <c r="BE558" s="205">
        <f>IF(N558="základní",J558,0)</f>
        <v>0</v>
      </c>
      <c r="BF558" s="205">
        <f>IF(N558="snížená",J558,0)</f>
        <v>0</v>
      </c>
      <c r="BG558" s="205">
        <f>IF(N558="zákl. přenesená",J558,0)</f>
        <v>0</v>
      </c>
      <c r="BH558" s="205">
        <f>IF(N558="sníž. přenesená",J558,0)</f>
        <v>0</v>
      </c>
      <c r="BI558" s="205">
        <f>IF(N558="nulová",J558,0)</f>
        <v>0</v>
      </c>
      <c r="BJ558" s="17" t="s">
        <v>82</v>
      </c>
      <c r="BK558" s="205">
        <f>ROUND(I558*H558,2)</f>
        <v>0</v>
      </c>
      <c r="BL558" s="17" t="s">
        <v>236</v>
      </c>
      <c r="BM558" s="204" t="s">
        <v>743</v>
      </c>
    </row>
    <row r="559" spans="2:65" s="1" customFormat="1" ht="16.5" customHeight="1">
      <c r="B559" s="35"/>
      <c r="C559" s="193" t="s">
        <v>744</v>
      </c>
      <c r="D559" s="193" t="s">
        <v>146</v>
      </c>
      <c r="E559" s="194" t="s">
        <v>745</v>
      </c>
      <c r="F559" s="195" t="s">
        <v>746</v>
      </c>
      <c r="G559" s="196" t="s">
        <v>226</v>
      </c>
      <c r="H559" s="197">
        <v>1</v>
      </c>
      <c r="I559" s="198"/>
      <c r="J559" s="199">
        <f>ROUND(I559*H559,2)</f>
        <v>0</v>
      </c>
      <c r="K559" s="195" t="s">
        <v>150</v>
      </c>
      <c r="L559" s="39"/>
      <c r="M559" s="200" t="s">
        <v>1</v>
      </c>
      <c r="N559" s="201" t="s">
        <v>42</v>
      </c>
      <c r="O559" s="67"/>
      <c r="P559" s="202">
        <f>O559*H559</f>
        <v>0</v>
      </c>
      <c r="Q559" s="202">
        <v>0</v>
      </c>
      <c r="R559" s="202">
        <f>Q559*H559</f>
        <v>0</v>
      </c>
      <c r="S559" s="202">
        <v>0</v>
      </c>
      <c r="T559" s="203">
        <f>S559*H559</f>
        <v>0</v>
      </c>
      <c r="AR559" s="204" t="s">
        <v>236</v>
      </c>
      <c r="AT559" s="204" t="s">
        <v>146</v>
      </c>
      <c r="AU559" s="204" t="s">
        <v>87</v>
      </c>
      <c r="AY559" s="17" t="s">
        <v>144</v>
      </c>
      <c r="BE559" s="205">
        <f>IF(N559="základní",J559,0)</f>
        <v>0</v>
      </c>
      <c r="BF559" s="205">
        <f>IF(N559="snížená",J559,0)</f>
        <v>0</v>
      </c>
      <c r="BG559" s="205">
        <f>IF(N559="zákl. přenesená",J559,0)</f>
        <v>0</v>
      </c>
      <c r="BH559" s="205">
        <f>IF(N559="sníž. přenesená",J559,0)</f>
        <v>0</v>
      </c>
      <c r="BI559" s="205">
        <f>IF(N559="nulová",J559,0)</f>
        <v>0</v>
      </c>
      <c r="BJ559" s="17" t="s">
        <v>82</v>
      </c>
      <c r="BK559" s="205">
        <f>ROUND(I559*H559,2)</f>
        <v>0</v>
      </c>
      <c r="BL559" s="17" t="s">
        <v>236</v>
      </c>
      <c r="BM559" s="204" t="s">
        <v>747</v>
      </c>
    </row>
    <row r="560" spans="2:51" s="13" customFormat="1" ht="12">
      <c r="B560" s="217"/>
      <c r="C560" s="218"/>
      <c r="D560" s="208" t="s">
        <v>153</v>
      </c>
      <c r="E560" s="219" t="s">
        <v>1</v>
      </c>
      <c r="F560" s="220" t="s">
        <v>748</v>
      </c>
      <c r="G560" s="218"/>
      <c r="H560" s="221">
        <v>1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153</v>
      </c>
      <c r="AU560" s="227" t="s">
        <v>87</v>
      </c>
      <c r="AV560" s="13" t="s">
        <v>87</v>
      </c>
      <c r="AW560" s="13" t="s">
        <v>33</v>
      </c>
      <c r="AX560" s="13" t="s">
        <v>82</v>
      </c>
      <c r="AY560" s="227" t="s">
        <v>144</v>
      </c>
    </row>
    <row r="561" spans="2:65" s="1" customFormat="1" ht="16.5" customHeight="1">
      <c r="B561" s="35"/>
      <c r="C561" s="193" t="s">
        <v>749</v>
      </c>
      <c r="D561" s="193" t="s">
        <v>146</v>
      </c>
      <c r="E561" s="194" t="s">
        <v>750</v>
      </c>
      <c r="F561" s="195" t="s">
        <v>751</v>
      </c>
      <c r="G561" s="196" t="s">
        <v>226</v>
      </c>
      <c r="H561" s="197">
        <v>1</v>
      </c>
      <c r="I561" s="198"/>
      <c r="J561" s="199">
        <f>ROUND(I561*H561,2)</f>
        <v>0</v>
      </c>
      <c r="K561" s="195" t="s">
        <v>1</v>
      </c>
      <c r="L561" s="39"/>
      <c r="M561" s="200" t="s">
        <v>1</v>
      </c>
      <c r="N561" s="201" t="s">
        <v>42</v>
      </c>
      <c r="O561" s="67"/>
      <c r="P561" s="202">
        <f>O561*H561</f>
        <v>0</v>
      </c>
      <c r="Q561" s="202">
        <v>0</v>
      </c>
      <c r="R561" s="202">
        <f>Q561*H561</f>
        <v>0</v>
      </c>
      <c r="S561" s="202">
        <v>0.082</v>
      </c>
      <c r="T561" s="203">
        <f>S561*H561</f>
        <v>0.082</v>
      </c>
      <c r="AR561" s="204" t="s">
        <v>236</v>
      </c>
      <c r="AT561" s="204" t="s">
        <v>146</v>
      </c>
      <c r="AU561" s="204" t="s">
        <v>87</v>
      </c>
      <c r="AY561" s="17" t="s">
        <v>144</v>
      </c>
      <c r="BE561" s="205">
        <f>IF(N561="základní",J561,0)</f>
        <v>0</v>
      </c>
      <c r="BF561" s="205">
        <f>IF(N561="snížená",J561,0)</f>
        <v>0</v>
      </c>
      <c r="BG561" s="205">
        <f>IF(N561="zákl. přenesená",J561,0)</f>
        <v>0</v>
      </c>
      <c r="BH561" s="205">
        <f>IF(N561="sníž. přenesená",J561,0)</f>
        <v>0</v>
      </c>
      <c r="BI561" s="205">
        <f>IF(N561="nulová",J561,0)</f>
        <v>0</v>
      </c>
      <c r="BJ561" s="17" t="s">
        <v>82</v>
      </c>
      <c r="BK561" s="205">
        <f>ROUND(I561*H561,2)</f>
        <v>0</v>
      </c>
      <c r="BL561" s="17" t="s">
        <v>236</v>
      </c>
      <c r="BM561" s="204" t="s">
        <v>752</v>
      </c>
    </row>
    <row r="562" spans="2:51" s="13" customFormat="1" ht="12">
      <c r="B562" s="217"/>
      <c r="C562" s="218"/>
      <c r="D562" s="208" t="s">
        <v>153</v>
      </c>
      <c r="E562" s="219" t="s">
        <v>1</v>
      </c>
      <c r="F562" s="220" t="s">
        <v>753</v>
      </c>
      <c r="G562" s="218"/>
      <c r="H562" s="221">
        <v>1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153</v>
      </c>
      <c r="AU562" s="227" t="s">
        <v>87</v>
      </c>
      <c r="AV562" s="13" t="s">
        <v>87</v>
      </c>
      <c r="AW562" s="13" t="s">
        <v>33</v>
      </c>
      <c r="AX562" s="13" t="s">
        <v>82</v>
      </c>
      <c r="AY562" s="227" t="s">
        <v>144</v>
      </c>
    </row>
    <row r="563" spans="2:65" s="1" customFormat="1" ht="16.5" customHeight="1">
      <c r="B563" s="35"/>
      <c r="C563" s="193" t="s">
        <v>754</v>
      </c>
      <c r="D563" s="193" t="s">
        <v>146</v>
      </c>
      <c r="E563" s="194" t="s">
        <v>755</v>
      </c>
      <c r="F563" s="195" t="s">
        <v>756</v>
      </c>
      <c r="G563" s="196" t="s">
        <v>226</v>
      </c>
      <c r="H563" s="197">
        <v>1</v>
      </c>
      <c r="I563" s="198"/>
      <c r="J563" s="199">
        <f aca="true" t="shared" si="0" ref="J563:J569">ROUND(I563*H563,2)</f>
        <v>0</v>
      </c>
      <c r="K563" s="195" t="s">
        <v>1</v>
      </c>
      <c r="L563" s="39"/>
      <c r="M563" s="200" t="s">
        <v>1</v>
      </c>
      <c r="N563" s="201" t="s">
        <v>42</v>
      </c>
      <c r="O563" s="67"/>
      <c r="P563" s="202">
        <f aca="true" t="shared" si="1" ref="P563:P569">O563*H563</f>
        <v>0</v>
      </c>
      <c r="Q563" s="202">
        <v>0.11565</v>
      </c>
      <c r="R563" s="202">
        <f aca="true" t="shared" si="2" ref="R563:R569">Q563*H563</f>
        <v>0.11565</v>
      </c>
      <c r="S563" s="202">
        <v>0</v>
      </c>
      <c r="T563" s="203">
        <f aca="true" t="shared" si="3" ref="T563:T569">S563*H563</f>
        <v>0</v>
      </c>
      <c r="AR563" s="204" t="s">
        <v>236</v>
      </c>
      <c r="AT563" s="204" t="s">
        <v>146</v>
      </c>
      <c r="AU563" s="204" t="s">
        <v>87</v>
      </c>
      <c r="AY563" s="17" t="s">
        <v>144</v>
      </c>
      <c r="BE563" s="205">
        <f aca="true" t="shared" si="4" ref="BE563:BE569">IF(N563="základní",J563,0)</f>
        <v>0</v>
      </c>
      <c r="BF563" s="205">
        <f aca="true" t="shared" si="5" ref="BF563:BF569">IF(N563="snížená",J563,0)</f>
        <v>0</v>
      </c>
      <c r="BG563" s="205">
        <f aca="true" t="shared" si="6" ref="BG563:BG569">IF(N563="zákl. přenesená",J563,0)</f>
        <v>0</v>
      </c>
      <c r="BH563" s="205">
        <f aca="true" t="shared" si="7" ref="BH563:BH569">IF(N563="sníž. přenesená",J563,0)</f>
        <v>0</v>
      </c>
      <c r="BI563" s="205">
        <f aca="true" t="shared" si="8" ref="BI563:BI569">IF(N563="nulová",J563,0)</f>
        <v>0</v>
      </c>
      <c r="BJ563" s="17" t="s">
        <v>82</v>
      </c>
      <c r="BK563" s="205">
        <f aca="true" t="shared" si="9" ref="BK563:BK569">ROUND(I563*H563,2)</f>
        <v>0</v>
      </c>
      <c r="BL563" s="17" t="s">
        <v>236</v>
      </c>
      <c r="BM563" s="204" t="s">
        <v>757</v>
      </c>
    </row>
    <row r="564" spans="2:65" s="1" customFormat="1" ht="48" customHeight="1">
      <c r="B564" s="35"/>
      <c r="C564" s="239" t="s">
        <v>758</v>
      </c>
      <c r="D564" s="239" t="s">
        <v>195</v>
      </c>
      <c r="E564" s="240" t="s">
        <v>759</v>
      </c>
      <c r="F564" s="241" t="s">
        <v>760</v>
      </c>
      <c r="G564" s="242" t="s">
        <v>226</v>
      </c>
      <c r="H564" s="243">
        <v>1</v>
      </c>
      <c r="I564" s="244"/>
      <c r="J564" s="245">
        <f t="shared" si="0"/>
        <v>0</v>
      </c>
      <c r="K564" s="241" t="s">
        <v>1</v>
      </c>
      <c r="L564" s="246"/>
      <c r="M564" s="247" t="s">
        <v>1</v>
      </c>
      <c r="N564" s="248" t="s">
        <v>42</v>
      </c>
      <c r="O564" s="67"/>
      <c r="P564" s="202">
        <f t="shared" si="1"/>
        <v>0</v>
      </c>
      <c r="Q564" s="202">
        <v>0.0306</v>
      </c>
      <c r="R564" s="202">
        <f t="shared" si="2"/>
        <v>0.0306</v>
      </c>
      <c r="S564" s="202">
        <v>0</v>
      </c>
      <c r="T564" s="203">
        <f t="shared" si="3"/>
        <v>0</v>
      </c>
      <c r="AR564" s="204" t="s">
        <v>347</v>
      </c>
      <c r="AT564" s="204" t="s">
        <v>195</v>
      </c>
      <c r="AU564" s="204" t="s">
        <v>87</v>
      </c>
      <c r="AY564" s="17" t="s">
        <v>144</v>
      </c>
      <c r="BE564" s="205">
        <f t="shared" si="4"/>
        <v>0</v>
      </c>
      <c r="BF564" s="205">
        <f t="shared" si="5"/>
        <v>0</v>
      </c>
      <c r="BG564" s="205">
        <f t="shared" si="6"/>
        <v>0</v>
      </c>
      <c r="BH564" s="205">
        <f t="shared" si="7"/>
        <v>0</v>
      </c>
      <c r="BI564" s="205">
        <f t="shared" si="8"/>
        <v>0</v>
      </c>
      <c r="BJ564" s="17" t="s">
        <v>82</v>
      </c>
      <c r="BK564" s="205">
        <f t="shared" si="9"/>
        <v>0</v>
      </c>
      <c r="BL564" s="17" t="s">
        <v>236</v>
      </c>
      <c r="BM564" s="204" t="s">
        <v>761</v>
      </c>
    </row>
    <row r="565" spans="2:65" s="1" customFormat="1" ht="16.5" customHeight="1">
      <c r="B565" s="35"/>
      <c r="C565" s="193" t="s">
        <v>762</v>
      </c>
      <c r="D565" s="193" t="s">
        <v>146</v>
      </c>
      <c r="E565" s="194" t="s">
        <v>763</v>
      </c>
      <c r="F565" s="195" t="s">
        <v>764</v>
      </c>
      <c r="G565" s="196" t="s">
        <v>277</v>
      </c>
      <c r="H565" s="197">
        <v>11</v>
      </c>
      <c r="I565" s="198"/>
      <c r="J565" s="199">
        <f t="shared" si="0"/>
        <v>0</v>
      </c>
      <c r="K565" s="195" t="s">
        <v>150</v>
      </c>
      <c r="L565" s="39"/>
      <c r="M565" s="200" t="s">
        <v>1</v>
      </c>
      <c r="N565" s="201" t="s">
        <v>42</v>
      </c>
      <c r="O565" s="67"/>
      <c r="P565" s="202">
        <f t="shared" si="1"/>
        <v>0</v>
      </c>
      <c r="Q565" s="202">
        <v>0</v>
      </c>
      <c r="R565" s="202">
        <f t="shared" si="2"/>
        <v>0</v>
      </c>
      <c r="S565" s="202">
        <v>0</v>
      </c>
      <c r="T565" s="203">
        <f t="shared" si="3"/>
        <v>0</v>
      </c>
      <c r="AR565" s="204" t="s">
        <v>236</v>
      </c>
      <c r="AT565" s="204" t="s">
        <v>146</v>
      </c>
      <c r="AU565" s="204" t="s">
        <v>87</v>
      </c>
      <c r="AY565" s="17" t="s">
        <v>144</v>
      </c>
      <c r="BE565" s="205">
        <f t="shared" si="4"/>
        <v>0</v>
      </c>
      <c r="BF565" s="205">
        <f t="shared" si="5"/>
        <v>0</v>
      </c>
      <c r="BG565" s="205">
        <f t="shared" si="6"/>
        <v>0</v>
      </c>
      <c r="BH565" s="205">
        <f t="shared" si="7"/>
        <v>0</v>
      </c>
      <c r="BI565" s="205">
        <f t="shared" si="8"/>
        <v>0</v>
      </c>
      <c r="BJ565" s="17" t="s">
        <v>82</v>
      </c>
      <c r="BK565" s="205">
        <f t="shared" si="9"/>
        <v>0</v>
      </c>
      <c r="BL565" s="17" t="s">
        <v>236</v>
      </c>
      <c r="BM565" s="204" t="s">
        <v>765</v>
      </c>
    </row>
    <row r="566" spans="2:65" s="1" customFormat="1" ht="16.5" customHeight="1">
      <c r="B566" s="35"/>
      <c r="C566" s="193" t="s">
        <v>766</v>
      </c>
      <c r="D566" s="193" t="s">
        <v>146</v>
      </c>
      <c r="E566" s="194" t="s">
        <v>767</v>
      </c>
      <c r="F566" s="195" t="s">
        <v>768</v>
      </c>
      <c r="G566" s="196" t="s">
        <v>277</v>
      </c>
      <c r="H566" s="197">
        <v>8</v>
      </c>
      <c r="I566" s="198"/>
      <c r="J566" s="199">
        <f t="shared" si="0"/>
        <v>0</v>
      </c>
      <c r="K566" s="195" t="s">
        <v>150</v>
      </c>
      <c r="L566" s="39"/>
      <c r="M566" s="200" t="s">
        <v>1</v>
      </c>
      <c r="N566" s="201" t="s">
        <v>42</v>
      </c>
      <c r="O566" s="67"/>
      <c r="P566" s="202">
        <f t="shared" si="1"/>
        <v>0</v>
      </c>
      <c r="Q566" s="202">
        <v>0</v>
      </c>
      <c r="R566" s="202">
        <f t="shared" si="2"/>
        <v>0</v>
      </c>
      <c r="S566" s="202">
        <v>0</v>
      </c>
      <c r="T566" s="203">
        <f t="shared" si="3"/>
        <v>0</v>
      </c>
      <c r="AR566" s="204" t="s">
        <v>236</v>
      </c>
      <c r="AT566" s="204" t="s">
        <v>146</v>
      </c>
      <c r="AU566" s="204" t="s">
        <v>87</v>
      </c>
      <c r="AY566" s="17" t="s">
        <v>144</v>
      </c>
      <c r="BE566" s="205">
        <f t="shared" si="4"/>
        <v>0</v>
      </c>
      <c r="BF566" s="205">
        <f t="shared" si="5"/>
        <v>0</v>
      </c>
      <c r="BG566" s="205">
        <f t="shared" si="6"/>
        <v>0</v>
      </c>
      <c r="BH566" s="205">
        <f t="shared" si="7"/>
        <v>0</v>
      </c>
      <c r="BI566" s="205">
        <f t="shared" si="8"/>
        <v>0</v>
      </c>
      <c r="BJ566" s="17" t="s">
        <v>82</v>
      </c>
      <c r="BK566" s="205">
        <f t="shared" si="9"/>
        <v>0</v>
      </c>
      <c r="BL566" s="17" t="s">
        <v>236</v>
      </c>
      <c r="BM566" s="204" t="s">
        <v>769</v>
      </c>
    </row>
    <row r="567" spans="2:65" s="1" customFormat="1" ht="24" customHeight="1">
      <c r="B567" s="35"/>
      <c r="C567" s="193" t="s">
        <v>770</v>
      </c>
      <c r="D567" s="193" t="s">
        <v>146</v>
      </c>
      <c r="E567" s="194" t="s">
        <v>771</v>
      </c>
      <c r="F567" s="195" t="s">
        <v>772</v>
      </c>
      <c r="G567" s="196" t="s">
        <v>185</v>
      </c>
      <c r="H567" s="197">
        <v>0.188</v>
      </c>
      <c r="I567" s="198"/>
      <c r="J567" s="199">
        <f t="shared" si="0"/>
        <v>0</v>
      </c>
      <c r="K567" s="195" t="s">
        <v>150</v>
      </c>
      <c r="L567" s="39"/>
      <c r="M567" s="200" t="s">
        <v>1</v>
      </c>
      <c r="N567" s="201" t="s">
        <v>42</v>
      </c>
      <c r="O567" s="67"/>
      <c r="P567" s="202">
        <f t="shared" si="1"/>
        <v>0</v>
      </c>
      <c r="Q567" s="202">
        <v>0</v>
      </c>
      <c r="R567" s="202">
        <f t="shared" si="2"/>
        <v>0</v>
      </c>
      <c r="S567" s="202">
        <v>0</v>
      </c>
      <c r="T567" s="203">
        <f t="shared" si="3"/>
        <v>0</v>
      </c>
      <c r="AR567" s="204" t="s">
        <v>236</v>
      </c>
      <c r="AT567" s="204" t="s">
        <v>146</v>
      </c>
      <c r="AU567" s="204" t="s">
        <v>87</v>
      </c>
      <c r="AY567" s="17" t="s">
        <v>144</v>
      </c>
      <c r="BE567" s="205">
        <f t="shared" si="4"/>
        <v>0</v>
      </c>
      <c r="BF567" s="205">
        <f t="shared" si="5"/>
        <v>0</v>
      </c>
      <c r="BG567" s="205">
        <f t="shared" si="6"/>
        <v>0</v>
      </c>
      <c r="BH567" s="205">
        <f t="shared" si="7"/>
        <v>0</v>
      </c>
      <c r="BI567" s="205">
        <f t="shared" si="8"/>
        <v>0</v>
      </c>
      <c r="BJ567" s="17" t="s">
        <v>82</v>
      </c>
      <c r="BK567" s="205">
        <f t="shared" si="9"/>
        <v>0</v>
      </c>
      <c r="BL567" s="17" t="s">
        <v>236</v>
      </c>
      <c r="BM567" s="204" t="s">
        <v>773</v>
      </c>
    </row>
    <row r="568" spans="2:65" s="1" customFormat="1" ht="24" customHeight="1">
      <c r="B568" s="35"/>
      <c r="C568" s="193" t="s">
        <v>774</v>
      </c>
      <c r="D568" s="193" t="s">
        <v>146</v>
      </c>
      <c r="E568" s="194" t="s">
        <v>775</v>
      </c>
      <c r="F568" s="195" t="s">
        <v>776</v>
      </c>
      <c r="G568" s="196" t="s">
        <v>185</v>
      </c>
      <c r="H568" s="197">
        <v>0.188</v>
      </c>
      <c r="I568" s="198"/>
      <c r="J568" s="199">
        <f t="shared" si="0"/>
        <v>0</v>
      </c>
      <c r="K568" s="195" t="s">
        <v>150</v>
      </c>
      <c r="L568" s="39"/>
      <c r="M568" s="200" t="s">
        <v>1</v>
      </c>
      <c r="N568" s="201" t="s">
        <v>42</v>
      </c>
      <c r="O568" s="67"/>
      <c r="P568" s="202">
        <f t="shared" si="1"/>
        <v>0</v>
      </c>
      <c r="Q568" s="202">
        <v>0</v>
      </c>
      <c r="R568" s="202">
        <f t="shared" si="2"/>
        <v>0</v>
      </c>
      <c r="S568" s="202">
        <v>0</v>
      </c>
      <c r="T568" s="203">
        <f t="shared" si="3"/>
        <v>0</v>
      </c>
      <c r="AR568" s="204" t="s">
        <v>236</v>
      </c>
      <c r="AT568" s="204" t="s">
        <v>146</v>
      </c>
      <c r="AU568" s="204" t="s">
        <v>87</v>
      </c>
      <c r="AY568" s="17" t="s">
        <v>144</v>
      </c>
      <c r="BE568" s="205">
        <f t="shared" si="4"/>
        <v>0</v>
      </c>
      <c r="BF568" s="205">
        <f t="shared" si="5"/>
        <v>0</v>
      </c>
      <c r="BG568" s="205">
        <f t="shared" si="6"/>
        <v>0</v>
      </c>
      <c r="BH568" s="205">
        <f t="shared" si="7"/>
        <v>0</v>
      </c>
      <c r="BI568" s="205">
        <f t="shared" si="8"/>
        <v>0</v>
      </c>
      <c r="BJ568" s="17" t="s">
        <v>82</v>
      </c>
      <c r="BK568" s="205">
        <f t="shared" si="9"/>
        <v>0</v>
      </c>
      <c r="BL568" s="17" t="s">
        <v>236</v>
      </c>
      <c r="BM568" s="204" t="s">
        <v>777</v>
      </c>
    </row>
    <row r="569" spans="2:65" s="1" customFormat="1" ht="24" customHeight="1">
      <c r="B569" s="35"/>
      <c r="C569" s="193" t="s">
        <v>778</v>
      </c>
      <c r="D569" s="193" t="s">
        <v>146</v>
      </c>
      <c r="E569" s="194" t="s">
        <v>779</v>
      </c>
      <c r="F569" s="195" t="s">
        <v>780</v>
      </c>
      <c r="G569" s="196" t="s">
        <v>185</v>
      </c>
      <c r="H569" s="197">
        <v>0.188</v>
      </c>
      <c r="I569" s="198"/>
      <c r="J569" s="199">
        <f t="shared" si="0"/>
        <v>0</v>
      </c>
      <c r="K569" s="195" t="s">
        <v>150</v>
      </c>
      <c r="L569" s="39"/>
      <c r="M569" s="200" t="s">
        <v>1</v>
      </c>
      <c r="N569" s="201" t="s">
        <v>42</v>
      </c>
      <c r="O569" s="67"/>
      <c r="P569" s="202">
        <f t="shared" si="1"/>
        <v>0</v>
      </c>
      <c r="Q569" s="202">
        <v>0</v>
      </c>
      <c r="R569" s="202">
        <f t="shared" si="2"/>
        <v>0</v>
      </c>
      <c r="S569" s="202">
        <v>0</v>
      </c>
      <c r="T569" s="203">
        <f t="shared" si="3"/>
        <v>0</v>
      </c>
      <c r="AR569" s="204" t="s">
        <v>236</v>
      </c>
      <c r="AT569" s="204" t="s">
        <v>146</v>
      </c>
      <c r="AU569" s="204" t="s">
        <v>87</v>
      </c>
      <c r="AY569" s="17" t="s">
        <v>144</v>
      </c>
      <c r="BE569" s="205">
        <f t="shared" si="4"/>
        <v>0</v>
      </c>
      <c r="BF569" s="205">
        <f t="shared" si="5"/>
        <v>0</v>
      </c>
      <c r="BG569" s="205">
        <f t="shared" si="6"/>
        <v>0</v>
      </c>
      <c r="BH569" s="205">
        <f t="shared" si="7"/>
        <v>0</v>
      </c>
      <c r="BI569" s="205">
        <f t="shared" si="8"/>
        <v>0</v>
      </c>
      <c r="BJ569" s="17" t="s">
        <v>82</v>
      </c>
      <c r="BK569" s="205">
        <f t="shared" si="9"/>
        <v>0</v>
      </c>
      <c r="BL569" s="17" t="s">
        <v>236</v>
      </c>
      <c r="BM569" s="204" t="s">
        <v>781</v>
      </c>
    </row>
    <row r="570" spans="2:63" s="11" customFormat="1" ht="22.9" customHeight="1">
      <c r="B570" s="177"/>
      <c r="C570" s="178"/>
      <c r="D570" s="179" t="s">
        <v>76</v>
      </c>
      <c r="E570" s="191" t="s">
        <v>782</v>
      </c>
      <c r="F570" s="191" t="s">
        <v>783</v>
      </c>
      <c r="G570" s="178"/>
      <c r="H570" s="178"/>
      <c r="I570" s="181"/>
      <c r="J570" s="192">
        <f>BK570</f>
        <v>0</v>
      </c>
      <c r="K570" s="178"/>
      <c r="L570" s="183"/>
      <c r="M570" s="184"/>
      <c r="N570" s="185"/>
      <c r="O570" s="185"/>
      <c r="P570" s="186">
        <f>SUM(P571:P573)</f>
        <v>0</v>
      </c>
      <c r="Q570" s="185"/>
      <c r="R570" s="186">
        <f>SUM(R571:R573)</f>
        <v>0.00022</v>
      </c>
      <c r="S570" s="185"/>
      <c r="T570" s="187">
        <f>SUM(T571:T573)</f>
        <v>0</v>
      </c>
      <c r="AR570" s="188" t="s">
        <v>87</v>
      </c>
      <c r="AT570" s="189" t="s">
        <v>76</v>
      </c>
      <c r="AU570" s="189" t="s">
        <v>82</v>
      </c>
      <c r="AY570" s="188" t="s">
        <v>144</v>
      </c>
      <c r="BK570" s="190">
        <f>SUM(BK571:BK573)</f>
        <v>0</v>
      </c>
    </row>
    <row r="571" spans="2:65" s="1" customFormat="1" ht="36" customHeight="1">
      <c r="B571" s="35"/>
      <c r="C571" s="193" t="s">
        <v>784</v>
      </c>
      <c r="D571" s="193" t="s">
        <v>146</v>
      </c>
      <c r="E571" s="194" t="s">
        <v>785</v>
      </c>
      <c r="F571" s="195" t="s">
        <v>786</v>
      </c>
      <c r="G571" s="196" t="s">
        <v>787</v>
      </c>
      <c r="H571" s="197">
        <v>1</v>
      </c>
      <c r="I571" s="198"/>
      <c r="J571" s="199">
        <f>ROUND(I571*H571,2)</f>
        <v>0</v>
      </c>
      <c r="K571" s="195" t="s">
        <v>1</v>
      </c>
      <c r="L571" s="39"/>
      <c r="M571" s="200" t="s">
        <v>1</v>
      </c>
      <c r="N571" s="201" t="s">
        <v>42</v>
      </c>
      <c r="O571" s="67"/>
      <c r="P571" s="202">
        <f>O571*H571</f>
        <v>0</v>
      </c>
      <c r="Q571" s="202">
        <v>0</v>
      </c>
      <c r="R571" s="202">
        <f>Q571*H571</f>
        <v>0</v>
      </c>
      <c r="S571" s="202">
        <v>0</v>
      </c>
      <c r="T571" s="203">
        <f>S571*H571</f>
        <v>0</v>
      </c>
      <c r="AR571" s="204" t="s">
        <v>236</v>
      </c>
      <c r="AT571" s="204" t="s">
        <v>146</v>
      </c>
      <c r="AU571" s="204" t="s">
        <v>87</v>
      </c>
      <c r="AY571" s="17" t="s">
        <v>144</v>
      </c>
      <c r="BE571" s="205">
        <f>IF(N571="základní",J571,0)</f>
        <v>0</v>
      </c>
      <c r="BF571" s="205">
        <f>IF(N571="snížená",J571,0)</f>
        <v>0</v>
      </c>
      <c r="BG571" s="205">
        <f>IF(N571="zákl. přenesená",J571,0)</f>
        <v>0</v>
      </c>
      <c r="BH571" s="205">
        <f>IF(N571="sníž. přenesená",J571,0)</f>
        <v>0</v>
      </c>
      <c r="BI571" s="205">
        <f>IF(N571="nulová",J571,0)</f>
        <v>0</v>
      </c>
      <c r="BJ571" s="17" t="s">
        <v>82</v>
      </c>
      <c r="BK571" s="205">
        <f>ROUND(I571*H571,2)</f>
        <v>0</v>
      </c>
      <c r="BL571" s="17" t="s">
        <v>236</v>
      </c>
      <c r="BM571" s="204" t="s">
        <v>788</v>
      </c>
    </row>
    <row r="572" spans="2:51" s="13" customFormat="1" ht="12">
      <c r="B572" s="217"/>
      <c r="C572" s="218"/>
      <c r="D572" s="208" t="s">
        <v>153</v>
      </c>
      <c r="E572" s="219" t="s">
        <v>1</v>
      </c>
      <c r="F572" s="220" t="s">
        <v>789</v>
      </c>
      <c r="G572" s="218"/>
      <c r="H572" s="221">
        <v>1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153</v>
      </c>
      <c r="AU572" s="227" t="s">
        <v>87</v>
      </c>
      <c r="AV572" s="13" t="s">
        <v>87</v>
      </c>
      <c r="AW572" s="13" t="s">
        <v>33</v>
      </c>
      <c r="AX572" s="13" t="s">
        <v>82</v>
      </c>
      <c r="AY572" s="227" t="s">
        <v>144</v>
      </c>
    </row>
    <row r="573" spans="2:65" s="1" customFormat="1" ht="24" customHeight="1">
      <c r="B573" s="35"/>
      <c r="C573" s="193" t="s">
        <v>790</v>
      </c>
      <c r="D573" s="193" t="s">
        <v>146</v>
      </c>
      <c r="E573" s="194" t="s">
        <v>791</v>
      </c>
      <c r="F573" s="195" t="s">
        <v>792</v>
      </c>
      <c r="G573" s="196" t="s">
        <v>226</v>
      </c>
      <c r="H573" s="197">
        <v>1</v>
      </c>
      <c r="I573" s="198"/>
      <c r="J573" s="199">
        <f>ROUND(I573*H573,2)</f>
        <v>0</v>
      </c>
      <c r="K573" s="195" t="s">
        <v>1</v>
      </c>
      <c r="L573" s="39"/>
      <c r="M573" s="200" t="s">
        <v>1</v>
      </c>
      <c r="N573" s="201" t="s">
        <v>42</v>
      </c>
      <c r="O573" s="67"/>
      <c r="P573" s="202">
        <f>O573*H573</f>
        <v>0</v>
      </c>
      <c r="Q573" s="202">
        <v>0.00022</v>
      </c>
      <c r="R573" s="202">
        <f>Q573*H573</f>
        <v>0.00022</v>
      </c>
      <c r="S573" s="202">
        <v>0</v>
      </c>
      <c r="T573" s="203">
        <f>S573*H573</f>
        <v>0</v>
      </c>
      <c r="AR573" s="204" t="s">
        <v>236</v>
      </c>
      <c r="AT573" s="204" t="s">
        <v>146</v>
      </c>
      <c r="AU573" s="204" t="s">
        <v>87</v>
      </c>
      <c r="AY573" s="17" t="s">
        <v>144</v>
      </c>
      <c r="BE573" s="205">
        <f>IF(N573="základní",J573,0)</f>
        <v>0</v>
      </c>
      <c r="BF573" s="205">
        <f>IF(N573="snížená",J573,0)</f>
        <v>0</v>
      </c>
      <c r="BG573" s="205">
        <f>IF(N573="zákl. přenesená",J573,0)</f>
        <v>0</v>
      </c>
      <c r="BH573" s="205">
        <f>IF(N573="sníž. přenesená",J573,0)</f>
        <v>0</v>
      </c>
      <c r="BI573" s="205">
        <f>IF(N573="nulová",J573,0)</f>
        <v>0</v>
      </c>
      <c r="BJ573" s="17" t="s">
        <v>82</v>
      </c>
      <c r="BK573" s="205">
        <f>ROUND(I573*H573,2)</f>
        <v>0</v>
      </c>
      <c r="BL573" s="17" t="s">
        <v>236</v>
      </c>
      <c r="BM573" s="204" t="s">
        <v>793</v>
      </c>
    </row>
    <row r="574" spans="2:63" s="11" customFormat="1" ht="22.9" customHeight="1">
      <c r="B574" s="177"/>
      <c r="C574" s="178"/>
      <c r="D574" s="179" t="s">
        <v>76</v>
      </c>
      <c r="E574" s="191" t="s">
        <v>794</v>
      </c>
      <c r="F574" s="191" t="s">
        <v>795</v>
      </c>
      <c r="G574" s="178"/>
      <c r="H574" s="178"/>
      <c r="I574" s="181"/>
      <c r="J574" s="192">
        <f>BK574</f>
        <v>0</v>
      </c>
      <c r="K574" s="178"/>
      <c r="L574" s="183"/>
      <c r="M574" s="184"/>
      <c r="N574" s="185"/>
      <c r="O574" s="185"/>
      <c r="P574" s="186">
        <f>SUM(P575:P593)</f>
        <v>0</v>
      </c>
      <c r="Q574" s="185"/>
      <c r="R574" s="186">
        <f>SUM(R575:R593)</f>
        <v>0.11033000000000001</v>
      </c>
      <c r="S574" s="185"/>
      <c r="T574" s="187">
        <f>SUM(T575:T593)</f>
        <v>0.15933</v>
      </c>
      <c r="AR574" s="188" t="s">
        <v>87</v>
      </c>
      <c r="AT574" s="189" t="s">
        <v>76</v>
      </c>
      <c r="AU574" s="189" t="s">
        <v>82</v>
      </c>
      <c r="AY574" s="188" t="s">
        <v>144</v>
      </c>
      <c r="BK574" s="190">
        <f>SUM(BK575:BK593)</f>
        <v>0</v>
      </c>
    </row>
    <row r="575" spans="2:65" s="1" customFormat="1" ht="24" customHeight="1">
      <c r="B575" s="35"/>
      <c r="C575" s="193" t="s">
        <v>796</v>
      </c>
      <c r="D575" s="193" t="s">
        <v>146</v>
      </c>
      <c r="E575" s="194" t="s">
        <v>797</v>
      </c>
      <c r="F575" s="195" t="s">
        <v>798</v>
      </c>
      <c r="G575" s="196" t="s">
        <v>277</v>
      </c>
      <c r="H575" s="197">
        <v>65</v>
      </c>
      <c r="I575" s="198"/>
      <c r="J575" s="199">
        <f aca="true" t="shared" si="10" ref="J575:J581">ROUND(I575*H575,2)</f>
        <v>0</v>
      </c>
      <c r="K575" s="195" t="s">
        <v>1</v>
      </c>
      <c r="L575" s="39"/>
      <c r="M575" s="200" t="s">
        <v>1</v>
      </c>
      <c r="N575" s="201" t="s">
        <v>42</v>
      </c>
      <c r="O575" s="67"/>
      <c r="P575" s="202">
        <f aca="true" t="shared" si="11" ref="P575:P581">O575*H575</f>
        <v>0</v>
      </c>
      <c r="Q575" s="202">
        <v>0.00157</v>
      </c>
      <c r="R575" s="202">
        <f aca="true" t="shared" si="12" ref="R575:R581">Q575*H575</f>
        <v>0.10205</v>
      </c>
      <c r="S575" s="202">
        <v>0</v>
      </c>
      <c r="T575" s="203">
        <f aca="true" t="shared" si="13" ref="T575:T581">S575*H575</f>
        <v>0</v>
      </c>
      <c r="AR575" s="204" t="s">
        <v>236</v>
      </c>
      <c r="AT575" s="204" t="s">
        <v>146</v>
      </c>
      <c r="AU575" s="204" t="s">
        <v>87</v>
      </c>
      <c r="AY575" s="17" t="s">
        <v>144</v>
      </c>
      <c r="BE575" s="205">
        <f aca="true" t="shared" si="14" ref="BE575:BE581">IF(N575="základní",J575,0)</f>
        <v>0</v>
      </c>
      <c r="BF575" s="205">
        <f aca="true" t="shared" si="15" ref="BF575:BF581">IF(N575="snížená",J575,0)</f>
        <v>0</v>
      </c>
      <c r="BG575" s="205">
        <f aca="true" t="shared" si="16" ref="BG575:BG581">IF(N575="zákl. přenesená",J575,0)</f>
        <v>0</v>
      </c>
      <c r="BH575" s="205">
        <f aca="true" t="shared" si="17" ref="BH575:BH581">IF(N575="sníž. přenesená",J575,0)</f>
        <v>0</v>
      </c>
      <c r="BI575" s="205">
        <f aca="true" t="shared" si="18" ref="BI575:BI581">IF(N575="nulová",J575,0)</f>
        <v>0</v>
      </c>
      <c r="BJ575" s="17" t="s">
        <v>82</v>
      </c>
      <c r="BK575" s="205">
        <f aca="true" t="shared" si="19" ref="BK575:BK581">ROUND(I575*H575,2)</f>
        <v>0</v>
      </c>
      <c r="BL575" s="17" t="s">
        <v>236</v>
      </c>
      <c r="BM575" s="204" t="s">
        <v>799</v>
      </c>
    </row>
    <row r="576" spans="2:65" s="1" customFormat="1" ht="16.5" customHeight="1">
      <c r="B576" s="35"/>
      <c r="C576" s="193" t="s">
        <v>800</v>
      </c>
      <c r="D576" s="193" t="s">
        <v>146</v>
      </c>
      <c r="E576" s="194" t="s">
        <v>801</v>
      </c>
      <c r="F576" s="195" t="s">
        <v>802</v>
      </c>
      <c r="G576" s="196" t="s">
        <v>226</v>
      </c>
      <c r="H576" s="197">
        <v>10</v>
      </c>
      <c r="I576" s="198"/>
      <c r="J576" s="199">
        <f t="shared" si="10"/>
        <v>0</v>
      </c>
      <c r="K576" s="195" t="s">
        <v>1</v>
      </c>
      <c r="L576" s="39"/>
      <c r="M576" s="200" t="s">
        <v>1</v>
      </c>
      <c r="N576" s="201" t="s">
        <v>42</v>
      </c>
      <c r="O576" s="67"/>
      <c r="P576" s="202">
        <f t="shared" si="11"/>
        <v>0</v>
      </c>
      <c r="Q576" s="202">
        <v>2E-05</v>
      </c>
      <c r="R576" s="202">
        <f t="shared" si="12"/>
        <v>0.0002</v>
      </c>
      <c r="S576" s="202">
        <v>0</v>
      </c>
      <c r="T576" s="203">
        <f t="shared" si="13"/>
        <v>0</v>
      </c>
      <c r="AR576" s="204" t="s">
        <v>236</v>
      </c>
      <c r="AT576" s="204" t="s">
        <v>146</v>
      </c>
      <c r="AU576" s="204" t="s">
        <v>87</v>
      </c>
      <c r="AY576" s="17" t="s">
        <v>144</v>
      </c>
      <c r="BE576" s="205">
        <f t="shared" si="14"/>
        <v>0</v>
      </c>
      <c r="BF576" s="205">
        <f t="shared" si="15"/>
        <v>0</v>
      </c>
      <c r="BG576" s="205">
        <f t="shared" si="16"/>
        <v>0</v>
      </c>
      <c r="BH576" s="205">
        <f t="shared" si="17"/>
        <v>0</v>
      </c>
      <c r="BI576" s="205">
        <f t="shared" si="18"/>
        <v>0</v>
      </c>
      <c r="BJ576" s="17" t="s">
        <v>82</v>
      </c>
      <c r="BK576" s="205">
        <f t="shared" si="19"/>
        <v>0</v>
      </c>
      <c r="BL576" s="17" t="s">
        <v>236</v>
      </c>
      <c r="BM576" s="204" t="s">
        <v>803</v>
      </c>
    </row>
    <row r="577" spans="2:65" s="1" customFormat="1" ht="16.5" customHeight="1">
      <c r="B577" s="35"/>
      <c r="C577" s="193" t="s">
        <v>804</v>
      </c>
      <c r="D577" s="193" t="s">
        <v>146</v>
      </c>
      <c r="E577" s="194" t="s">
        <v>805</v>
      </c>
      <c r="F577" s="195" t="s">
        <v>806</v>
      </c>
      <c r="G577" s="196" t="s">
        <v>226</v>
      </c>
      <c r="H577" s="197">
        <v>10</v>
      </c>
      <c r="I577" s="198"/>
      <c r="J577" s="199">
        <f t="shared" si="10"/>
        <v>0</v>
      </c>
      <c r="K577" s="195" t="s">
        <v>1</v>
      </c>
      <c r="L577" s="39"/>
      <c r="M577" s="200" t="s">
        <v>1</v>
      </c>
      <c r="N577" s="201" t="s">
        <v>42</v>
      </c>
      <c r="O577" s="67"/>
      <c r="P577" s="202">
        <f t="shared" si="11"/>
        <v>0</v>
      </c>
      <c r="Q577" s="202">
        <v>0.0004</v>
      </c>
      <c r="R577" s="202">
        <f t="shared" si="12"/>
        <v>0.004</v>
      </c>
      <c r="S577" s="202">
        <v>0</v>
      </c>
      <c r="T577" s="203">
        <f t="shared" si="13"/>
        <v>0</v>
      </c>
      <c r="AR577" s="204" t="s">
        <v>236</v>
      </c>
      <c r="AT577" s="204" t="s">
        <v>146</v>
      </c>
      <c r="AU577" s="204" t="s">
        <v>87</v>
      </c>
      <c r="AY577" s="17" t="s">
        <v>144</v>
      </c>
      <c r="BE577" s="205">
        <f t="shared" si="14"/>
        <v>0</v>
      </c>
      <c r="BF577" s="205">
        <f t="shared" si="15"/>
        <v>0</v>
      </c>
      <c r="BG577" s="205">
        <f t="shared" si="16"/>
        <v>0</v>
      </c>
      <c r="BH577" s="205">
        <f t="shared" si="17"/>
        <v>0</v>
      </c>
      <c r="BI577" s="205">
        <f t="shared" si="18"/>
        <v>0</v>
      </c>
      <c r="BJ577" s="17" t="s">
        <v>82</v>
      </c>
      <c r="BK577" s="205">
        <f t="shared" si="19"/>
        <v>0</v>
      </c>
      <c r="BL577" s="17" t="s">
        <v>236</v>
      </c>
      <c r="BM577" s="204" t="s">
        <v>807</v>
      </c>
    </row>
    <row r="578" spans="2:65" s="1" customFormat="1" ht="16.5" customHeight="1">
      <c r="B578" s="35"/>
      <c r="C578" s="193" t="s">
        <v>808</v>
      </c>
      <c r="D578" s="193" t="s">
        <v>146</v>
      </c>
      <c r="E578" s="194" t="s">
        <v>809</v>
      </c>
      <c r="F578" s="195" t="s">
        <v>810</v>
      </c>
      <c r="G578" s="196" t="s">
        <v>787</v>
      </c>
      <c r="H578" s="197">
        <v>2</v>
      </c>
      <c r="I578" s="198"/>
      <c r="J578" s="199">
        <f t="shared" si="10"/>
        <v>0</v>
      </c>
      <c r="K578" s="195" t="s">
        <v>1</v>
      </c>
      <c r="L578" s="39"/>
      <c r="M578" s="200" t="s">
        <v>1</v>
      </c>
      <c r="N578" s="201" t="s">
        <v>42</v>
      </c>
      <c r="O578" s="67"/>
      <c r="P578" s="202">
        <f t="shared" si="11"/>
        <v>0</v>
      </c>
      <c r="Q578" s="202">
        <v>0.00203</v>
      </c>
      <c r="R578" s="202">
        <f t="shared" si="12"/>
        <v>0.00406</v>
      </c>
      <c r="S578" s="202">
        <v>0</v>
      </c>
      <c r="T578" s="203">
        <f t="shared" si="13"/>
        <v>0</v>
      </c>
      <c r="AR578" s="204" t="s">
        <v>236</v>
      </c>
      <c r="AT578" s="204" t="s">
        <v>146</v>
      </c>
      <c r="AU578" s="204" t="s">
        <v>87</v>
      </c>
      <c r="AY578" s="17" t="s">
        <v>144</v>
      </c>
      <c r="BE578" s="205">
        <f t="shared" si="14"/>
        <v>0</v>
      </c>
      <c r="BF578" s="205">
        <f t="shared" si="15"/>
        <v>0</v>
      </c>
      <c r="BG578" s="205">
        <f t="shared" si="16"/>
        <v>0</v>
      </c>
      <c r="BH578" s="205">
        <f t="shared" si="17"/>
        <v>0</v>
      </c>
      <c r="BI578" s="205">
        <f t="shared" si="18"/>
        <v>0</v>
      </c>
      <c r="BJ578" s="17" t="s">
        <v>82</v>
      </c>
      <c r="BK578" s="205">
        <f t="shared" si="19"/>
        <v>0</v>
      </c>
      <c r="BL578" s="17" t="s">
        <v>236</v>
      </c>
      <c r="BM578" s="204" t="s">
        <v>811</v>
      </c>
    </row>
    <row r="579" spans="2:65" s="1" customFormat="1" ht="24" customHeight="1">
      <c r="B579" s="35"/>
      <c r="C579" s="193" t="s">
        <v>812</v>
      </c>
      <c r="D579" s="193" t="s">
        <v>146</v>
      </c>
      <c r="E579" s="194" t="s">
        <v>813</v>
      </c>
      <c r="F579" s="195" t="s">
        <v>814</v>
      </c>
      <c r="G579" s="196" t="s">
        <v>277</v>
      </c>
      <c r="H579" s="197">
        <v>70.5</v>
      </c>
      <c r="I579" s="198"/>
      <c r="J579" s="199">
        <f t="shared" si="10"/>
        <v>0</v>
      </c>
      <c r="K579" s="195" t="s">
        <v>1</v>
      </c>
      <c r="L579" s="39"/>
      <c r="M579" s="200" t="s">
        <v>1</v>
      </c>
      <c r="N579" s="201" t="s">
        <v>42</v>
      </c>
      <c r="O579" s="67"/>
      <c r="P579" s="202">
        <f t="shared" si="11"/>
        <v>0</v>
      </c>
      <c r="Q579" s="202">
        <v>0</v>
      </c>
      <c r="R579" s="202">
        <f t="shared" si="12"/>
        <v>0</v>
      </c>
      <c r="S579" s="202">
        <v>0.00226</v>
      </c>
      <c r="T579" s="203">
        <f t="shared" si="13"/>
        <v>0.15933</v>
      </c>
      <c r="AR579" s="204" t="s">
        <v>236</v>
      </c>
      <c r="AT579" s="204" t="s">
        <v>146</v>
      </c>
      <c r="AU579" s="204" t="s">
        <v>87</v>
      </c>
      <c r="AY579" s="17" t="s">
        <v>144</v>
      </c>
      <c r="BE579" s="205">
        <f t="shared" si="14"/>
        <v>0</v>
      </c>
      <c r="BF579" s="205">
        <f t="shared" si="15"/>
        <v>0</v>
      </c>
      <c r="BG579" s="205">
        <f t="shared" si="16"/>
        <v>0</v>
      </c>
      <c r="BH579" s="205">
        <f t="shared" si="17"/>
        <v>0</v>
      </c>
      <c r="BI579" s="205">
        <f t="shared" si="18"/>
        <v>0</v>
      </c>
      <c r="BJ579" s="17" t="s">
        <v>82</v>
      </c>
      <c r="BK579" s="205">
        <f t="shared" si="19"/>
        <v>0</v>
      </c>
      <c r="BL579" s="17" t="s">
        <v>236</v>
      </c>
      <c r="BM579" s="204" t="s">
        <v>815</v>
      </c>
    </row>
    <row r="580" spans="2:65" s="1" customFormat="1" ht="24" customHeight="1">
      <c r="B580" s="35"/>
      <c r="C580" s="193" t="s">
        <v>816</v>
      </c>
      <c r="D580" s="193" t="s">
        <v>146</v>
      </c>
      <c r="E580" s="194" t="s">
        <v>817</v>
      </c>
      <c r="F580" s="195" t="s">
        <v>818</v>
      </c>
      <c r="G580" s="196" t="s">
        <v>787</v>
      </c>
      <c r="H580" s="197">
        <v>1</v>
      </c>
      <c r="I580" s="198"/>
      <c r="J580" s="199">
        <f t="shared" si="10"/>
        <v>0</v>
      </c>
      <c r="K580" s="195" t="s">
        <v>1</v>
      </c>
      <c r="L580" s="39"/>
      <c r="M580" s="200" t="s">
        <v>1</v>
      </c>
      <c r="N580" s="201" t="s">
        <v>42</v>
      </c>
      <c r="O580" s="67"/>
      <c r="P580" s="202">
        <f t="shared" si="11"/>
        <v>0</v>
      </c>
      <c r="Q580" s="202">
        <v>0</v>
      </c>
      <c r="R580" s="202">
        <f t="shared" si="12"/>
        <v>0</v>
      </c>
      <c r="S580" s="202">
        <v>0</v>
      </c>
      <c r="T580" s="203">
        <f t="shared" si="13"/>
        <v>0</v>
      </c>
      <c r="AR580" s="204" t="s">
        <v>236</v>
      </c>
      <c r="AT580" s="204" t="s">
        <v>146</v>
      </c>
      <c r="AU580" s="204" t="s">
        <v>87</v>
      </c>
      <c r="AY580" s="17" t="s">
        <v>144</v>
      </c>
      <c r="BE580" s="205">
        <f t="shared" si="14"/>
        <v>0</v>
      </c>
      <c r="BF580" s="205">
        <f t="shared" si="15"/>
        <v>0</v>
      </c>
      <c r="BG580" s="205">
        <f t="shared" si="16"/>
        <v>0</v>
      </c>
      <c r="BH580" s="205">
        <f t="shared" si="17"/>
        <v>0</v>
      </c>
      <c r="BI580" s="205">
        <f t="shared" si="18"/>
        <v>0</v>
      </c>
      <c r="BJ580" s="17" t="s">
        <v>82</v>
      </c>
      <c r="BK580" s="205">
        <f t="shared" si="19"/>
        <v>0</v>
      </c>
      <c r="BL580" s="17" t="s">
        <v>236</v>
      </c>
      <c r="BM580" s="204" t="s">
        <v>819</v>
      </c>
    </row>
    <row r="581" spans="2:65" s="1" customFormat="1" ht="36" customHeight="1">
      <c r="B581" s="35"/>
      <c r="C581" s="193" t="s">
        <v>820</v>
      </c>
      <c r="D581" s="193" t="s">
        <v>146</v>
      </c>
      <c r="E581" s="194" t="s">
        <v>821</v>
      </c>
      <c r="F581" s="195" t="s">
        <v>822</v>
      </c>
      <c r="G581" s="196" t="s">
        <v>277</v>
      </c>
      <c r="H581" s="197">
        <v>0.5</v>
      </c>
      <c r="I581" s="198"/>
      <c r="J581" s="199">
        <f t="shared" si="10"/>
        <v>0</v>
      </c>
      <c r="K581" s="195" t="s">
        <v>150</v>
      </c>
      <c r="L581" s="39"/>
      <c r="M581" s="200" t="s">
        <v>1</v>
      </c>
      <c r="N581" s="201" t="s">
        <v>42</v>
      </c>
      <c r="O581" s="67"/>
      <c r="P581" s="202">
        <f t="shared" si="11"/>
        <v>0</v>
      </c>
      <c r="Q581" s="202">
        <v>4E-05</v>
      </c>
      <c r="R581" s="202">
        <f t="shared" si="12"/>
        <v>2E-05</v>
      </c>
      <c r="S581" s="202">
        <v>0</v>
      </c>
      <c r="T581" s="203">
        <f t="shared" si="13"/>
        <v>0</v>
      </c>
      <c r="AR581" s="204" t="s">
        <v>236</v>
      </c>
      <c r="AT581" s="204" t="s">
        <v>146</v>
      </c>
      <c r="AU581" s="204" t="s">
        <v>87</v>
      </c>
      <c r="AY581" s="17" t="s">
        <v>144</v>
      </c>
      <c r="BE581" s="205">
        <f t="shared" si="14"/>
        <v>0</v>
      </c>
      <c r="BF581" s="205">
        <f t="shared" si="15"/>
        <v>0</v>
      </c>
      <c r="BG581" s="205">
        <f t="shared" si="16"/>
        <v>0</v>
      </c>
      <c r="BH581" s="205">
        <f t="shared" si="17"/>
        <v>0</v>
      </c>
      <c r="BI581" s="205">
        <f t="shared" si="18"/>
        <v>0</v>
      </c>
      <c r="BJ581" s="17" t="s">
        <v>82</v>
      </c>
      <c r="BK581" s="205">
        <f t="shared" si="19"/>
        <v>0</v>
      </c>
      <c r="BL581" s="17" t="s">
        <v>236</v>
      </c>
      <c r="BM581" s="204" t="s">
        <v>823</v>
      </c>
    </row>
    <row r="582" spans="2:51" s="13" customFormat="1" ht="12">
      <c r="B582" s="217"/>
      <c r="C582" s="218"/>
      <c r="D582" s="208" t="s">
        <v>153</v>
      </c>
      <c r="E582" s="219" t="s">
        <v>1</v>
      </c>
      <c r="F582" s="220" t="s">
        <v>824</v>
      </c>
      <c r="G582" s="218"/>
      <c r="H582" s="221">
        <v>0.5</v>
      </c>
      <c r="I582" s="222"/>
      <c r="J582" s="218"/>
      <c r="K582" s="218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153</v>
      </c>
      <c r="AU582" s="227" t="s">
        <v>87</v>
      </c>
      <c r="AV582" s="13" t="s">
        <v>87</v>
      </c>
      <c r="AW582" s="13" t="s">
        <v>33</v>
      </c>
      <c r="AX582" s="13" t="s">
        <v>82</v>
      </c>
      <c r="AY582" s="227" t="s">
        <v>144</v>
      </c>
    </row>
    <row r="583" spans="2:65" s="1" customFormat="1" ht="16.5" customHeight="1">
      <c r="B583" s="35"/>
      <c r="C583" s="193" t="s">
        <v>825</v>
      </c>
      <c r="D583" s="193" t="s">
        <v>146</v>
      </c>
      <c r="E583" s="194" t="s">
        <v>826</v>
      </c>
      <c r="F583" s="195" t="s">
        <v>827</v>
      </c>
      <c r="G583" s="196" t="s">
        <v>226</v>
      </c>
      <c r="H583" s="197">
        <v>2</v>
      </c>
      <c r="I583" s="198"/>
      <c r="J583" s="199">
        <f aca="true" t="shared" si="20" ref="J583:J593">ROUND(I583*H583,2)</f>
        <v>0</v>
      </c>
      <c r="K583" s="195" t="s">
        <v>1</v>
      </c>
      <c r="L583" s="39"/>
      <c r="M583" s="200" t="s">
        <v>1</v>
      </c>
      <c r="N583" s="201" t="s">
        <v>42</v>
      </c>
      <c r="O583" s="67"/>
      <c r="P583" s="202">
        <f aca="true" t="shared" si="21" ref="P583:P593">O583*H583</f>
        <v>0</v>
      </c>
      <c r="Q583" s="202">
        <v>0</v>
      </c>
      <c r="R583" s="202">
        <f aca="true" t="shared" si="22" ref="R583:R593">Q583*H583</f>
        <v>0</v>
      </c>
      <c r="S583" s="202">
        <v>0</v>
      </c>
      <c r="T583" s="203">
        <f aca="true" t="shared" si="23" ref="T583:T593">S583*H583</f>
        <v>0</v>
      </c>
      <c r="AR583" s="204" t="s">
        <v>236</v>
      </c>
      <c r="AT583" s="204" t="s">
        <v>146</v>
      </c>
      <c r="AU583" s="204" t="s">
        <v>87</v>
      </c>
      <c r="AY583" s="17" t="s">
        <v>144</v>
      </c>
      <c r="BE583" s="205">
        <f aca="true" t="shared" si="24" ref="BE583:BE593">IF(N583="základní",J583,0)</f>
        <v>0</v>
      </c>
      <c r="BF583" s="205">
        <f aca="true" t="shared" si="25" ref="BF583:BF593">IF(N583="snížená",J583,0)</f>
        <v>0</v>
      </c>
      <c r="BG583" s="205">
        <f aca="true" t="shared" si="26" ref="BG583:BG593">IF(N583="zákl. přenesená",J583,0)</f>
        <v>0</v>
      </c>
      <c r="BH583" s="205">
        <f aca="true" t="shared" si="27" ref="BH583:BH593">IF(N583="sníž. přenesená",J583,0)</f>
        <v>0</v>
      </c>
      <c r="BI583" s="205">
        <f aca="true" t="shared" si="28" ref="BI583:BI593">IF(N583="nulová",J583,0)</f>
        <v>0</v>
      </c>
      <c r="BJ583" s="17" t="s">
        <v>82</v>
      </c>
      <c r="BK583" s="205">
        <f aca="true" t="shared" si="29" ref="BK583:BK593">ROUND(I583*H583,2)</f>
        <v>0</v>
      </c>
      <c r="BL583" s="17" t="s">
        <v>236</v>
      </c>
      <c r="BM583" s="204" t="s">
        <v>828</v>
      </c>
    </row>
    <row r="584" spans="2:65" s="1" customFormat="1" ht="16.5" customHeight="1">
      <c r="B584" s="35"/>
      <c r="C584" s="193" t="s">
        <v>829</v>
      </c>
      <c r="D584" s="193" t="s">
        <v>146</v>
      </c>
      <c r="E584" s="194" t="s">
        <v>830</v>
      </c>
      <c r="F584" s="195" t="s">
        <v>831</v>
      </c>
      <c r="G584" s="196" t="s">
        <v>787</v>
      </c>
      <c r="H584" s="197">
        <v>1</v>
      </c>
      <c r="I584" s="198"/>
      <c r="J584" s="199">
        <f t="shared" si="20"/>
        <v>0</v>
      </c>
      <c r="K584" s="195" t="s">
        <v>1</v>
      </c>
      <c r="L584" s="39"/>
      <c r="M584" s="200" t="s">
        <v>1</v>
      </c>
      <c r="N584" s="201" t="s">
        <v>42</v>
      </c>
      <c r="O584" s="67"/>
      <c r="P584" s="202">
        <f t="shared" si="21"/>
        <v>0</v>
      </c>
      <c r="Q584" s="202">
        <v>0</v>
      </c>
      <c r="R584" s="202">
        <f t="shared" si="22"/>
        <v>0</v>
      </c>
      <c r="S584" s="202">
        <v>0</v>
      </c>
      <c r="T584" s="203">
        <f t="shared" si="23"/>
        <v>0</v>
      </c>
      <c r="AR584" s="204" t="s">
        <v>236</v>
      </c>
      <c r="AT584" s="204" t="s">
        <v>146</v>
      </c>
      <c r="AU584" s="204" t="s">
        <v>87</v>
      </c>
      <c r="AY584" s="17" t="s">
        <v>144</v>
      </c>
      <c r="BE584" s="205">
        <f t="shared" si="24"/>
        <v>0</v>
      </c>
      <c r="BF584" s="205">
        <f t="shared" si="25"/>
        <v>0</v>
      </c>
      <c r="BG584" s="205">
        <f t="shared" si="26"/>
        <v>0</v>
      </c>
      <c r="BH584" s="205">
        <f t="shared" si="27"/>
        <v>0</v>
      </c>
      <c r="BI584" s="205">
        <f t="shared" si="28"/>
        <v>0</v>
      </c>
      <c r="BJ584" s="17" t="s">
        <v>82</v>
      </c>
      <c r="BK584" s="205">
        <f t="shared" si="29"/>
        <v>0</v>
      </c>
      <c r="BL584" s="17" t="s">
        <v>236</v>
      </c>
      <c r="BM584" s="204" t="s">
        <v>832</v>
      </c>
    </row>
    <row r="585" spans="2:65" s="1" customFormat="1" ht="16.5" customHeight="1">
      <c r="B585" s="35"/>
      <c r="C585" s="193" t="s">
        <v>833</v>
      </c>
      <c r="D585" s="193" t="s">
        <v>146</v>
      </c>
      <c r="E585" s="194" t="s">
        <v>834</v>
      </c>
      <c r="F585" s="195" t="s">
        <v>835</v>
      </c>
      <c r="G585" s="196" t="s">
        <v>277</v>
      </c>
      <c r="H585" s="197">
        <v>67.5</v>
      </c>
      <c r="I585" s="198"/>
      <c r="J585" s="199">
        <f t="shared" si="20"/>
        <v>0</v>
      </c>
      <c r="K585" s="195" t="s">
        <v>1</v>
      </c>
      <c r="L585" s="39"/>
      <c r="M585" s="200" t="s">
        <v>1</v>
      </c>
      <c r="N585" s="201" t="s">
        <v>42</v>
      </c>
      <c r="O585" s="67"/>
      <c r="P585" s="202">
        <f t="shared" si="21"/>
        <v>0</v>
      </c>
      <c r="Q585" s="202">
        <v>0</v>
      </c>
      <c r="R585" s="202">
        <f t="shared" si="22"/>
        <v>0</v>
      </c>
      <c r="S585" s="202">
        <v>0</v>
      </c>
      <c r="T585" s="203">
        <f t="shared" si="23"/>
        <v>0</v>
      </c>
      <c r="AR585" s="204" t="s">
        <v>236</v>
      </c>
      <c r="AT585" s="204" t="s">
        <v>146</v>
      </c>
      <c r="AU585" s="204" t="s">
        <v>87</v>
      </c>
      <c r="AY585" s="17" t="s">
        <v>144</v>
      </c>
      <c r="BE585" s="205">
        <f t="shared" si="24"/>
        <v>0</v>
      </c>
      <c r="BF585" s="205">
        <f t="shared" si="25"/>
        <v>0</v>
      </c>
      <c r="BG585" s="205">
        <f t="shared" si="26"/>
        <v>0</v>
      </c>
      <c r="BH585" s="205">
        <f t="shared" si="27"/>
        <v>0</v>
      </c>
      <c r="BI585" s="205">
        <f t="shared" si="28"/>
        <v>0</v>
      </c>
      <c r="BJ585" s="17" t="s">
        <v>82</v>
      </c>
      <c r="BK585" s="205">
        <f t="shared" si="29"/>
        <v>0</v>
      </c>
      <c r="BL585" s="17" t="s">
        <v>236</v>
      </c>
      <c r="BM585" s="204" t="s">
        <v>836</v>
      </c>
    </row>
    <row r="586" spans="2:65" s="1" customFormat="1" ht="16.5" customHeight="1">
      <c r="B586" s="35"/>
      <c r="C586" s="193" t="s">
        <v>837</v>
      </c>
      <c r="D586" s="193" t="s">
        <v>146</v>
      </c>
      <c r="E586" s="194" t="s">
        <v>838</v>
      </c>
      <c r="F586" s="195" t="s">
        <v>839</v>
      </c>
      <c r="G586" s="196" t="s">
        <v>277</v>
      </c>
      <c r="H586" s="197">
        <v>67.5</v>
      </c>
      <c r="I586" s="198"/>
      <c r="J586" s="199">
        <f t="shared" si="20"/>
        <v>0</v>
      </c>
      <c r="K586" s="195" t="s">
        <v>150</v>
      </c>
      <c r="L586" s="39"/>
      <c r="M586" s="200" t="s">
        <v>1</v>
      </c>
      <c r="N586" s="201" t="s">
        <v>42</v>
      </c>
      <c r="O586" s="67"/>
      <c r="P586" s="202">
        <f t="shared" si="21"/>
        <v>0</v>
      </c>
      <c r="Q586" s="202">
        <v>0</v>
      </c>
      <c r="R586" s="202">
        <f t="shared" si="22"/>
        <v>0</v>
      </c>
      <c r="S586" s="202">
        <v>0</v>
      </c>
      <c r="T586" s="203">
        <f t="shared" si="23"/>
        <v>0</v>
      </c>
      <c r="AR586" s="204" t="s">
        <v>236</v>
      </c>
      <c r="AT586" s="204" t="s">
        <v>146</v>
      </c>
      <c r="AU586" s="204" t="s">
        <v>87</v>
      </c>
      <c r="AY586" s="17" t="s">
        <v>144</v>
      </c>
      <c r="BE586" s="205">
        <f t="shared" si="24"/>
        <v>0</v>
      </c>
      <c r="BF586" s="205">
        <f t="shared" si="25"/>
        <v>0</v>
      </c>
      <c r="BG586" s="205">
        <f t="shared" si="26"/>
        <v>0</v>
      </c>
      <c r="BH586" s="205">
        <f t="shared" si="27"/>
        <v>0</v>
      </c>
      <c r="BI586" s="205">
        <f t="shared" si="28"/>
        <v>0</v>
      </c>
      <c r="BJ586" s="17" t="s">
        <v>82</v>
      </c>
      <c r="BK586" s="205">
        <f t="shared" si="29"/>
        <v>0</v>
      </c>
      <c r="BL586" s="17" t="s">
        <v>236</v>
      </c>
      <c r="BM586" s="204" t="s">
        <v>840</v>
      </c>
    </row>
    <row r="587" spans="2:65" s="1" customFormat="1" ht="16.5" customHeight="1">
      <c r="B587" s="35"/>
      <c r="C587" s="193" t="s">
        <v>841</v>
      </c>
      <c r="D587" s="193" t="s">
        <v>146</v>
      </c>
      <c r="E587" s="194" t="s">
        <v>842</v>
      </c>
      <c r="F587" s="195" t="s">
        <v>843</v>
      </c>
      <c r="G587" s="196" t="s">
        <v>787</v>
      </c>
      <c r="H587" s="197">
        <v>1</v>
      </c>
      <c r="I587" s="198"/>
      <c r="J587" s="199">
        <f t="shared" si="20"/>
        <v>0</v>
      </c>
      <c r="K587" s="195" t="s">
        <v>1</v>
      </c>
      <c r="L587" s="39"/>
      <c r="M587" s="200" t="s">
        <v>1</v>
      </c>
      <c r="N587" s="201" t="s">
        <v>42</v>
      </c>
      <c r="O587" s="67"/>
      <c r="P587" s="202">
        <f t="shared" si="21"/>
        <v>0</v>
      </c>
      <c r="Q587" s="202">
        <v>0</v>
      </c>
      <c r="R587" s="202">
        <f t="shared" si="22"/>
        <v>0</v>
      </c>
      <c r="S587" s="202">
        <v>0</v>
      </c>
      <c r="T587" s="203">
        <f t="shared" si="23"/>
        <v>0</v>
      </c>
      <c r="AR587" s="204" t="s">
        <v>236</v>
      </c>
      <c r="AT587" s="204" t="s">
        <v>146</v>
      </c>
      <c r="AU587" s="204" t="s">
        <v>87</v>
      </c>
      <c r="AY587" s="17" t="s">
        <v>144</v>
      </c>
      <c r="BE587" s="205">
        <f t="shared" si="24"/>
        <v>0</v>
      </c>
      <c r="BF587" s="205">
        <f t="shared" si="25"/>
        <v>0</v>
      </c>
      <c r="BG587" s="205">
        <f t="shared" si="26"/>
        <v>0</v>
      </c>
      <c r="BH587" s="205">
        <f t="shared" si="27"/>
        <v>0</v>
      </c>
      <c r="BI587" s="205">
        <f t="shared" si="28"/>
        <v>0</v>
      </c>
      <c r="BJ587" s="17" t="s">
        <v>82</v>
      </c>
      <c r="BK587" s="205">
        <f t="shared" si="29"/>
        <v>0</v>
      </c>
      <c r="BL587" s="17" t="s">
        <v>236</v>
      </c>
      <c r="BM587" s="204" t="s">
        <v>844</v>
      </c>
    </row>
    <row r="588" spans="2:65" s="1" customFormat="1" ht="16.5" customHeight="1">
      <c r="B588" s="35"/>
      <c r="C588" s="193" t="s">
        <v>845</v>
      </c>
      <c r="D588" s="193" t="s">
        <v>146</v>
      </c>
      <c r="E588" s="194" t="s">
        <v>846</v>
      </c>
      <c r="F588" s="195" t="s">
        <v>847</v>
      </c>
      <c r="G588" s="196" t="s">
        <v>277</v>
      </c>
      <c r="H588" s="197">
        <v>67.5</v>
      </c>
      <c r="I588" s="198"/>
      <c r="J588" s="199">
        <f t="shared" si="20"/>
        <v>0</v>
      </c>
      <c r="K588" s="195" t="s">
        <v>1</v>
      </c>
      <c r="L588" s="39"/>
      <c r="M588" s="200" t="s">
        <v>1</v>
      </c>
      <c r="N588" s="201" t="s">
        <v>42</v>
      </c>
      <c r="O588" s="67"/>
      <c r="P588" s="202">
        <f t="shared" si="21"/>
        <v>0</v>
      </c>
      <c r="Q588" s="202">
        <v>0</v>
      </c>
      <c r="R588" s="202">
        <f t="shared" si="22"/>
        <v>0</v>
      </c>
      <c r="S588" s="202">
        <v>0</v>
      </c>
      <c r="T588" s="203">
        <f t="shared" si="23"/>
        <v>0</v>
      </c>
      <c r="AR588" s="204" t="s">
        <v>236</v>
      </c>
      <c r="AT588" s="204" t="s">
        <v>146</v>
      </c>
      <c r="AU588" s="204" t="s">
        <v>87</v>
      </c>
      <c r="AY588" s="17" t="s">
        <v>144</v>
      </c>
      <c r="BE588" s="205">
        <f t="shared" si="24"/>
        <v>0</v>
      </c>
      <c r="BF588" s="205">
        <f t="shared" si="25"/>
        <v>0</v>
      </c>
      <c r="BG588" s="205">
        <f t="shared" si="26"/>
        <v>0</v>
      </c>
      <c r="BH588" s="205">
        <f t="shared" si="27"/>
        <v>0</v>
      </c>
      <c r="BI588" s="205">
        <f t="shared" si="28"/>
        <v>0</v>
      </c>
      <c r="BJ588" s="17" t="s">
        <v>82</v>
      </c>
      <c r="BK588" s="205">
        <f t="shared" si="29"/>
        <v>0</v>
      </c>
      <c r="BL588" s="17" t="s">
        <v>236</v>
      </c>
      <c r="BM588" s="204" t="s">
        <v>848</v>
      </c>
    </row>
    <row r="589" spans="2:65" s="1" customFormat="1" ht="16.5" customHeight="1">
      <c r="B589" s="35"/>
      <c r="C589" s="193" t="s">
        <v>849</v>
      </c>
      <c r="D589" s="193" t="s">
        <v>146</v>
      </c>
      <c r="E589" s="194" t="s">
        <v>850</v>
      </c>
      <c r="F589" s="195" t="s">
        <v>851</v>
      </c>
      <c r="G589" s="196" t="s">
        <v>787</v>
      </c>
      <c r="H589" s="197">
        <v>1</v>
      </c>
      <c r="I589" s="198"/>
      <c r="J589" s="199">
        <f t="shared" si="20"/>
        <v>0</v>
      </c>
      <c r="K589" s="195" t="s">
        <v>1</v>
      </c>
      <c r="L589" s="39"/>
      <c r="M589" s="200" t="s">
        <v>1</v>
      </c>
      <c r="N589" s="201" t="s">
        <v>42</v>
      </c>
      <c r="O589" s="67"/>
      <c r="P589" s="202">
        <f t="shared" si="21"/>
        <v>0</v>
      </c>
      <c r="Q589" s="202">
        <v>0</v>
      </c>
      <c r="R589" s="202">
        <f t="shared" si="22"/>
        <v>0</v>
      </c>
      <c r="S589" s="202">
        <v>0</v>
      </c>
      <c r="T589" s="203">
        <f t="shared" si="23"/>
        <v>0</v>
      </c>
      <c r="AR589" s="204" t="s">
        <v>236</v>
      </c>
      <c r="AT589" s="204" t="s">
        <v>146</v>
      </c>
      <c r="AU589" s="204" t="s">
        <v>87</v>
      </c>
      <c r="AY589" s="17" t="s">
        <v>144</v>
      </c>
      <c r="BE589" s="205">
        <f t="shared" si="24"/>
        <v>0</v>
      </c>
      <c r="BF589" s="205">
        <f t="shared" si="25"/>
        <v>0</v>
      </c>
      <c r="BG589" s="205">
        <f t="shared" si="26"/>
        <v>0</v>
      </c>
      <c r="BH589" s="205">
        <f t="shared" si="27"/>
        <v>0</v>
      </c>
      <c r="BI589" s="205">
        <f t="shared" si="28"/>
        <v>0</v>
      </c>
      <c r="BJ589" s="17" t="s">
        <v>82</v>
      </c>
      <c r="BK589" s="205">
        <f t="shared" si="29"/>
        <v>0</v>
      </c>
      <c r="BL589" s="17" t="s">
        <v>236</v>
      </c>
      <c r="BM589" s="204" t="s">
        <v>852</v>
      </c>
    </row>
    <row r="590" spans="2:65" s="1" customFormat="1" ht="16.5" customHeight="1">
      <c r="B590" s="35"/>
      <c r="C590" s="193" t="s">
        <v>853</v>
      </c>
      <c r="D590" s="193" t="s">
        <v>146</v>
      </c>
      <c r="E590" s="194" t="s">
        <v>854</v>
      </c>
      <c r="F590" s="195" t="s">
        <v>855</v>
      </c>
      <c r="G590" s="196" t="s">
        <v>787</v>
      </c>
      <c r="H590" s="197">
        <v>1</v>
      </c>
      <c r="I590" s="198"/>
      <c r="J590" s="199">
        <f t="shared" si="20"/>
        <v>0</v>
      </c>
      <c r="K590" s="195" t="s">
        <v>1</v>
      </c>
      <c r="L590" s="39"/>
      <c r="M590" s="200" t="s">
        <v>1</v>
      </c>
      <c r="N590" s="201" t="s">
        <v>42</v>
      </c>
      <c r="O590" s="67"/>
      <c r="P590" s="202">
        <f t="shared" si="21"/>
        <v>0</v>
      </c>
      <c r="Q590" s="202">
        <v>0</v>
      </c>
      <c r="R590" s="202">
        <f t="shared" si="22"/>
        <v>0</v>
      </c>
      <c r="S590" s="202">
        <v>0</v>
      </c>
      <c r="T590" s="203">
        <f t="shared" si="23"/>
        <v>0</v>
      </c>
      <c r="AR590" s="204" t="s">
        <v>540</v>
      </c>
      <c r="AT590" s="204" t="s">
        <v>146</v>
      </c>
      <c r="AU590" s="204" t="s">
        <v>87</v>
      </c>
      <c r="AY590" s="17" t="s">
        <v>144</v>
      </c>
      <c r="BE590" s="205">
        <f t="shared" si="24"/>
        <v>0</v>
      </c>
      <c r="BF590" s="205">
        <f t="shared" si="25"/>
        <v>0</v>
      </c>
      <c r="BG590" s="205">
        <f t="shared" si="26"/>
        <v>0</v>
      </c>
      <c r="BH590" s="205">
        <f t="shared" si="27"/>
        <v>0</v>
      </c>
      <c r="BI590" s="205">
        <f t="shared" si="28"/>
        <v>0</v>
      </c>
      <c r="BJ590" s="17" t="s">
        <v>82</v>
      </c>
      <c r="BK590" s="205">
        <f t="shared" si="29"/>
        <v>0</v>
      </c>
      <c r="BL590" s="17" t="s">
        <v>540</v>
      </c>
      <c r="BM590" s="204" t="s">
        <v>856</v>
      </c>
    </row>
    <row r="591" spans="2:65" s="1" customFormat="1" ht="16.5" customHeight="1">
      <c r="B591" s="35"/>
      <c r="C591" s="193" t="s">
        <v>857</v>
      </c>
      <c r="D591" s="193" t="s">
        <v>146</v>
      </c>
      <c r="E591" s="194" t="s">
        <v>858</v>
      </c>
      <c r="F591" s="195" t="s">
        <v>859</v>
      </c>
      <c r="G591" s="196" t="s">
        <v>787</v>
      </c>
      <c r="H591" s="197">
        <v>1</v>
      </c>
      <c r="I591" s="198"/>
      <c r="J591" s="199">
        <f t="shared" si="20"/>
        <v>0</v>
      </c>
      <c r="K591" s="195" t="s">
        <v>1</v>
      </c>
      <c r="L591" s="39"/>
      <c r="M591" s="200" t="s">
        <v>1</v>
      </c>
      <c r="N591" s="201" t="s">
        <v>42</v>
      </c>
      <c r="O591" s="67"/>
      <c r="P591" s="202">
        <f t="shared" si="21"/>
        <v>0</v>
      </c>
      <c r="Q591" s="202">
        <v>0</v>
      </c>
      <c r="R591" s="202">
        <f t="shared" si="22"/>
        <v>0</v>
      </c>
      <c r="S591" s="202">
        <v>0</v>
      </c>
      <c r="T591" s="203">
        <f t="shared" si="23"/>
        <v>0</v>
      </c>
      <c r="AR591" s="204" t="s">
        <v>540</v>
      </c>
      <c r="AT591" s="204" t="s">
        <v>146</v>
      </c>
      <c r="AU591" s="204" t="s">
        <v>87</v>
      </c>
      <c r="AY591" s="17" t="s">
        <v>144</v>
      </c>
      <c r="BE591" s="205">
        <f t="shared" si="24"/>
        <v>0</v>
      </c>
      <c r="BF591" s="205">
        <f t="shared" si="25"/>
        <v>0</v>
      </c>
      <c r="BG591" s="205">
        <f t="shared" si="26"/>
        <v>0</v>
      </c>
      <c r="BH591" s="205">
        <f t="shared" si="27"/>
        <v>0</v>
      </c>
      <c r="BI591" s="205">
        <f t="shared" si="28"/>
        <v>0</v>
      </c>
      <c r="BJ591" s="17" t="s">
        <v>82</v>
      </c>
      <c r="BK591" s="205">
        <f t="shared" si="29"/>
        <v>0</v>
      </c>
      <c r="BL591" s="17" t="s">
        <v>540</v>
      </c>
      <c r="BM591" s="204" t="s">
        <v>860</v>
      </c>
    </row>
    <row r="592" spans="2:65" s="1" customFormat="1" ht="36" customHeight="1">
      <c r="B592" s="35"/>
      <c r="C592" s="193" t="s">
        <v>861</v>
      </c>
      <c r="D592" s="193" t="s">
        <v>146</v>
      </c>
      <c r="E592" s="194" t="s">
        <v>862</v>
      </c>
      <c r="F592" s="195" t="s">
        <v>863</v>
      </c>
      <c r="G592" s="196" t="s">
        <v>787</v>
      </c>
      <c r="H592" s="197">
        <v>1</v>
      </c>
      <c r="I592" s="198"/>
      <c r="J592" s="199">
        <f t="shared" si="20"/>
        <v>0</v>
      </c>
      <c r="K592" s="195" t="s">
        <v>1</v>
      </c>
      <c r="L592" s="39"/>
      <c r="M592" s="200" t="s">
        <v>1</v>
      </c>
      <c r="N592" s="201" t="s">
        <v>42</v>
      </c>
      <c r="O592" s="67"/>
      <c r="P592" s="202">
        <f t="shared" si="21"/>
        <v>0</v>
      </c>
      <c r="Q592" s="202">
        <v>0</v>
      </c>
      <c r="R592" s="202">
        <f t="shared" si="22"/>
        <v>0</v>
      </c>
      <c r="S592" s="202">
        <v>0</v>
      </c>
      <c r="T592" s="203">
        <f t="shared" si="23"/>
        <v>0</v>
      </c>
      <c r="AR592" s="204" t="s">
        <v>864</v>
      </c>
      <c r="AT592" s="204" t="s">
        <v>146</v>
      </c>
      <c r="AU592" s="204" t="s">
        <v>87</v>
      </c>
      <c r="AY592" s="17" t="s">
        <v>144</v>
      </c>
      <c r="BE592" s="205">
        <f t="shared" si="24"/>
        <v>0</v>
      </c>
      <c r="BF592" s="205">
        <f t="shared" si="25"/>
        <v>0</v>
      </c>
      <c r="BG592" s="205">
        <f t="shared" si="26"/>
        <v>0</v>
      </c>
      <c r="BH592" s="205">
        <f t="shared" si="27"/>
        <v>0</v>
      </c>
      <c r="BI592" s="205">
        <f t="shared" si="28"/>
        <v>0</v>
      </c>
      <c r="BJ592" s="17" t="s">
        <v>82</v>
      </c>
      <c r="BK592" s="205">
        <f t="shared" si="29"/>
        <v>0</v>
      </c>
      <c r="BL592" s="17" t="s">
        <v>864</v>
      </c>
      <c r="BM592" s="204" t="s">
        <v>865</v>
      </c>
    </row>
    <row r="593" spans="2:65" s="1" customFormat="1" ht="24" customHeight="1">
      <c r="B593" s="35"/>
      <c r="C593" s="193" t="s">
        <v>866</v>
      </c>
      <c r="D593" s="193" t="s">
        <v>146</v>
      </c>
      <c r="E593" s="194" t="s">
        <v>867</v>
      </c>
      <c r="F593" s="195" t="s">
        <v>868</v>
      </c>
      <c r="G593" s="196" t="s">
        <v>787</v>
      </c>
      <c r="H593" s="197">
        <v>1</v>
      </c>
      <c r="I593" s="198"/>
      <c r="J593" s="199">
        <f t="shared" si="20"/>
        <v>0</v>
      </c>
      <c r="K593" s="195" t="s">
        <v>1</v>
      </c>
      <c r="L593" s="39"/>
      <c r="M593" s="200" t="s">
        <v>1</v>
      </c>
      <c r="N593" s="201" t="s">
        <v>42</v>
      </c>
      <c r="O593" s="67"/>
      <c r="P593" s="202">
        <f t="shared" si="21"/>
        <v>0</v>
      </c>
      <c r="Q593" s="202">
        <v>0</v>
      </c>
      <c r="R593" s="202">
        <f t="shared" si="22"/>
        <v>0</v>
      </c>
      <c r="S593" s="202">
        <v>0</v>
      </c>
      <c r="T593" s="203">
        <f t="shared" si="23"/>
        <v>0</v>
      </c>
      <c r="AR593" s="204" t="s">
        <v>864</v>
      </c>
      <c r="AT593" s="204" t="s">
        <v>146</v>
      </c>
      <c r="AU593" s="204" t="s">
        <v>87</v>
      </c>
      <c r="AY593" s="17" t="s">
        <v>144</v>
      </c>
      <c r="BE593" s="205">
        <f t="shared" si="24"/>
        <v>0</v>
      </c>
      <c r="BF593" s="205">
        <f t="shared" si="25"/>
        <v>0</v>
      </c>
      <c r="BG593" s="205">
        <f t="shared" si="26"/>
        <v>0</v>
      </c>
      <c r="BH593" s="205">
        <f t="shared" si="27"/>
        <v>0</v>
      </c>
      <c r="BI593" s="205">
        <f t="shared" si="28"/>
        <v>0</v>
      </c>
      <c r="BJ593" s="17" t="s">
        <v>82</v>
      </c>
      <c r="BK593" s="205">
        <f t="shared" si="29"/>
        <v>0</v>
      </c>
      <c r="BL593" s="17" t="s">
        <v>864</v>
      </c>
      <c r="BM593" s="204" t="s">
        <v>869</v>
      </c>
    </row>
    <row r="594" spans="2:63" s="11" customFormat="1" ht="22.9" customHeight="1">
      <c r="B594" s="177"/>
      <c r="C594" s="178"/>
      <c r="D594" s="179" t="s">
        <v>76</v>
      </c>
      <c r="E594" s="191" t="s">
        <v>870</v>
      </c>
      <c r="F594" s="191" t="s">
        <v>871</v>
      </c>
      <c r="G594" s="178"/>
      <c r="H594" s="178"/>
      <c r="I594" s="181"/>
      <c r="J594" s="192">
        <f>BK594</f>
        <v>0</v>
      </c>
      <c r="K594" s="178"/>
      <c r="L594" s="183"/>
      <c r="M594" s="184"/>
      <c r="N594" s="185"/>
      <c r="O594" s="185"/>
      <c r="P594" s="186">
        <f>P595+P602+P612+P619+P626</f>
        <v>0</v>
      </c>
      <c r="Q594" s="185"/>
      <c r="R594" s="186">
        <f>R595+R602+R612+R619+R626</f>
        <v>0.06268</v>
      </c>
      <c r="S594" s="185"/>
      <c r="T594" s="187">
        <f>T595+T602+T612+T619+T626</f>
        <v>0</v>
      </c>
      <c r="AR594" s="188" t="s">
        <v>87</v>
      </c>
      <c r="AT594" s="189" t="s">
        <v>76</v>
      </c>
      <c r="AU594" s="189" t="s">
        <v>82</v>
      </c>
      <c r="AY594" s="188" t="s">
        <v>144</v>
      </c>
      <c r="BK594" s="190">
        <f>BK595+BK602+BK612+BK619+BK626</f>
        <v>0</v>
      </c>
    </row>
    <row r="595" spans="2:63" s="11" customFormat="1" ht="20.85" customHeight="1">
      <c r="B595" s="177"/>
      <c r="C595" s="178"/>
      <c r="D595" s="179" t="s">
        <v>76</v>
      </c>
      <c r="E595" s="191" t="s">
        <v>872</v>
      </c>
      <c r="F595" s="191" t="s">
        <v>873</v>
      </c>
      <c r="G595" s="178"/>
      <c r="H595" s="178"/>
      <c r="I595" s="181"/>
      <c r="J595" s="192">
        <f>BK595</f>
        <v>0</v>
      </c>
      <c r="K595" s="178"/>
      <c r="L595" s="183"/>
      <c r="M595" s="184"/>
      <c r="N595" s="185"/>
      <c r="O595" s="185"/>
      <c r="P595" s="186">
        <f>SUM(P596:P601)</f>
        <v>0</v>
      </c>
      <c r="Q595" s="185"/>
      <c r="R595" s="186">
        <f>SUM(R596:R601)</f>
        <v>0.0013800000000000002</v>
      </c>
      <c r="S595" s="185"/>
      <c r="T595" s="187">
        <f>SUM(T596:T601)</f>
        <v>0</v>
      </c>
      <c r="AR595" s="188" t="s">
        <v>87</v>
      </c>
      <c r="AT595" s="189" t="s">
        <v>76</v>
      </c>
      <c r="AU595" s="189" t="s">
        <v>87</v>
      </c>
      <c r="AY595" s="188" t="s">
        <v>144</v>
      </c>
      <c r="BK595" s="190">
        <f>SUM(BK596:BK601)</f>
        <v>0</v>
      </c>
    </row>
    <row r="596" spans="2:65" s="1" customFormat="1" ht="36" customHeight="1">
      <c r="B596" s="35"/>
      <c r="C596" s="193" t="s">
        <v>874</v>
      </c>
      <c r="D596" s="193" t="s">
        <v>146</v>
      </c>
      <c r="E596" s="194" t="s">
        <v>875</v>
      </c>
      <c r="F596" s="195" t="s">
        <v>876</v>
      </c>
      <c r="G596" s="196" t="s">
        <v>226</v>
      </c>
      <c r="H596" s="197">
        <v>1</v>
      </c>
      <c r="I596" s="198"/>
      <c r="J596" s="199">
        <f aca="true" t="shared" si="30" ref="J596:J601">ROUND(I596*H596,2)</f>
        <v>0</v>
      </c>
      <c r="K596" s="195" t="s">
        <v>1</v>
      </c>
      <c r="L596" s="39"/>
      <c r="M596" s="200" t="s">
        <v>1</v>
      </c>
      <c r="N596" s="201" t="s">
        <v>42</v>
      </c>
      <c r="O596" s="67"/>
      <c r="P596" s="202">
        <f aca="true" t="shared" si="31" ref="P596:P601">O596*H596</f>
        <v>0</v>
      </c>
      <c r="Q596" s="202">
        <v>0</v>
      </c>
      <c r="R596" s="202">
        <f aca="true" t="shared" si="32" ref="R596:R601">Q596*H596</f>
        <v>0</v>
      </c>
      <c r="S596" s="202">
        <v>0</v>
      </c>
      <c r="T596" s="203">
        <f aca="true" t="shared" si="33" ref="T596:T601">S596*H596</f>
        <v>0</v>
      </c>
      <c r="AR596" s="204" t="s">
        <v>236</v>
      </c>
      <c r="AT596" s="204" t="s">
        <v>146</v>
      </c>
      <c r="AU596" s="204" t="s">
        <v>164</v>
      </c>
      <c r="AY596" s="17" t="s">
        <v>144</v>
      </c>
      <c r="BE596" s="205">
        <f aca="true" t="shared" si="34" ref="BE596:BE601">IF(N596="základní",J596,0)</f>
        <v>0</v>
      </c>
      <c r="BF596" s="205">
        <f aca="true" t="shared" si="35" ref="BF596:BF601">IF(N596="snížená",J596,0)</f>
        <v>0</v>
      </c>
      <c r="BG596" s="205">
        <f aca="true" t="shared" si="36" ref="BG596:BG601">IF(N596="zákl. přenesená",J596,0)</f>
        <v>0</v>
      </c>
      <c r="BH596" s="205">
        <f aca="true" t="shared" si="37" ref="BH596:BH601">IF(N596="sníž. přenesená",J596,0)</f>
        <v>0</v>
      </c>
      <c r="BI596" s="205">
        <f aca="true" t="shared" si="38" ref="BI596:BI601">IF(N596="nulová",J596,0)</f>
        <v>0</v>
      </c>
      <c r="BJ596" s="17" t="s">
        <v>82</v>
      </c>
      <c r="BK596" s="205">
        <f aca="true" t="shared" si="39" ref="BK596:BK601">ROUND(I596*H596,2)</f>
        <v>0</v>
      </c>
      <c r="BL596" s="17" t="s">
        <v>236</v>
      </c>
      <c r="BM596" s="204" t="s">
        <v>877</v>
      </c>
    </row>
    <row r="597" spans="2:65" s="1" customFormat="1" ht="24" customHeight="1">
      <c r="B597" s="35"/>
      <c r="C597" s="193" t="s">
        <v>878</v>
      </c>
      <c r="D597" s="193" t="s">
        <v>146</v>
      </c>
      <c r="E597" s="194" t="s">
        <v>879</v>
      </c>
      <c r="F597" s="195" t="s">
        <v>880</v>
      </c>
      <c r="G597" s="196" t="s">
        <v>226</v>
      </c>
      <c r="H597" s="197">
        <v>5</v>
      </c>
      <c r="I597" s="198"/>
      <c r="J597" s="199">
        <f t="shared" si="30"/>
        <v>0</v>
      </c>
      <c r="K597" s="195" t="s">
        <v>150</v>
      </c>
      <c r="L597" s="39"/>
      <c r="M597" s="200" t="s">
        <v>1</v>
      </c>
      <c r="N597" s="201" t="s">
        <v>42</v>
      </c>
      <c r="O597" s="67"/>
      <c r="P597" s="202">
        <f t="shared" si="31"/>
        <v>0</v>
      </c>
      <c r="Q597" s="202">
        <v>0</v>
      </c>
      <c r="R597" s="202">
        <f t="shared" si="32"/>
        <v>0</v>
      </c>
      <c r="S597" s="202">
        <v>0</v>
      </c>
      <c r="T597" s="203">
        <f t="shared" si="33"/>
        <v>0</v>
      </c>
      <c r="AR597" s="204" t="s">
        <v>236</v>
      </c>
      <c r="AT597" s="204" t="s">
        <v>146</v>
      </c>
      <c r="AU597" s="204" t="s">
        <v>164</v>
      </c>
      <c r="AY597" s="17" t="s">
        <v>144</v>
      </c>
      <c r="BE597" s="205">
        <f t="shared" si="34"/>
        <v>0</v>
      </c>
      <c r="BF597" s="205">
        <f t="shared" si="35"/>
        <v>0</v>
      </c>
      <c r="BG597" s="205">
        <f t="shared" si="36"/>
        <v>0</v>
      </c>
      <c r="BH597" s="205">
        <f t="shared" si="37"/>
        <v>0</v>
      </c>
      <c r="BI597" s="205">
        <f t="shared" si="38"/>
        <v>0</v>
      </c>
      <c r="BJ597" s="17" t="s">
        <v>82</v>
      </c>
      <c r="BK597" s="205">
        <f t="shared" si="39"/>
        <v>0</v>
      </c>
      <c r="BL597" s="17" t="s">
        <v>236</v>
      </c>
      <c r="BM597" s="204" t="s">
        <v>881</v>
      </c>
    </row>
    <row r="598" spans="2:65" s="1" customFormat="1" ht="24" customHeight="1">
      <c r="B598" s="35"/>
      <c r="C598" s="239" t="s">
        <v>882</v>
      </c>
      <c r="D598" s="239" t="s">
        <v>195</v>
      </c>
      <c r="E598" s="240" t="s">
        <v>883</v>
      </c>
      <c r="F598" s="241" t="s">
        <v>884</v>
      </c>
      <c r="G598" s="242" t="s">
        <v>226</v>
      </c>
      <c r="H598" s="243">
        <v>5</v>
      </c>
      <c r="I598" s="244"/>
      <c r="J598" s="245">
        <f t="shared" si="30"/>
        <v>0</v>
      </c>
      <c r="K598" s="241" t="s">
        <v>1</v>
      </c>
      <c r="L598" s="246"/>
      <c r="M598" s="247" t="s">
        <v>1</v>
      </c>
      <c r="N598" s="248" t="s">
        <v>42</v>
      </c>
      <c r="O598" s="67"/>
      <c r="P598" s="202">
        <f t="shared" si="31"/>
        <v>0</v>
      </c>
      <c r="Q598" s="202">
        <v>0.00022</v>
      </c>
      <c r="R598" s="202">
        <f t="shared" si="32"/>
        <v>0.0011</v>
      </c>
      <c r="S598" s="202">
        <v>0</v>
      </c>
      <c r="T598" s="203">
        <f t="shared" si="33"/>
        <v>0</v>
      </c>
      <c r="AR598" s="204" t="s">
        <v>347</v>
      </c>
      <c r="AT598" s="204" t="s">
        <v>195</v>
      </c>
      <c r="AU598" s="204" t="s">
        <v>164</v>
      </c>
      <c r="AY598" s="17" t="s">
        <v>144</v>
      </c>
      <c r="BE598" s="205">
        <f t="shared" si="34"/>
        <v>0</v>
      </c>
      <c r="BF598" s="205">
        <f t="shared" si="35"/>
        <v>0</v>
      </c>
      <c r="BG598" s="205">
        <f t="shared" si="36"/>
        <v>0</v>
      </c>
      <c r="BH598" s="205">
        <f t="shared" si="37"/>
        <v>0</v>
      </c>
      <c r="BI598" s="205">
        <f t="shared" si="38"/>
        <v>0</v>
      </c>
      <c r="BJ598" s="17" t="s">
        <v>82</v>
      </c>
      <c r="BK598" s="205">
        <f t="shared" si="39"/>
        <v>0</v>
      </c>
      <c r="BL598" s="17" t="s">
        <v>236</v>
      </c>
      <c r="BM598" s="204" t="s">
        <v>885</v>
      </c>
    </row>
    <row r="599" spans="2:65" s="1" customFormat="1" ht="16.5" customHeight="1">
      <c r="B599" s="35"/>
      <c r="C599" s="193" t="s">
        <v>886</v>
      </c>
      <c r="D599" s="193" t="s">
        <v>146</v>
      </c>
      <c r="E599" s="194" t="s">
        <v>887</v>
      </c>
      <c r="F599" s="195" t="s">
        <v>888</v>
      </c>
      <c r="G599" s="196" t="s">
        <v>226</v>
      </c>
      <c r="H599" s="197">
        <v>1</v>
      </c>
      <c r="I599" s="198"/>
      <c r="J599" s="199">
        <f t="shared" si="30"/>
        <v>0</v>
      </c>
      <c r="K599" s="195" t="s">
        <v>1</v>
      </c>
      <c r="L599" s="39"/>
      <c r="M599" s="200" t="s">
        <v>1</v>
      </c>
      <c r="N599" s="201" t="s">
        <v>42</v>
      </c>
      <c r="O599" s="67"/>
      <c r="P599" s="202">
        <f t="shared" si="31"/>
        <v>0</v>
      </c>
      <c r="Q599" s="202">
        <v>0</v>
      </c>
      <c r="R599" s="202">
        <f t="shared" si="32"/>
        <v>0</v>
      </c>
      <c r="S599" s="202">
        <v>0</v>
      </c>
      <c r="T599" s="203">
        <f t="shared" si="33"/>
        <v>0</v>
      </c>
      <c r="AR599" s="204" t="s">
        <v>236</v>
      </c>
      <c r="AT599" s="204" t="s">
        <v>146</v>
      </c>
      <c r="AU599" s="204" t="s">
        <v>164</v>
      </c>
      <c r="AY599" s="17" t="s">
        <v>144</v>
      </c>
      <c r="BE599" s="205">
        <f t="shared" si="34"/>
        <v>0</v>
      </c>
      <c r="BF599" s="205">
        <f t="shared" si="35"/>
        <v>0</v>
      </c>
      <c r="BG599" s="205">
        <f t="shared" si="36"/>
        <v>0</v>
      </c>
      <c r="BH599" s="205">
        <f t="shared" si="37"/>
        <v>0</v>
      </c>
      <c r="BI599" s="205">
        <f t="shared" si="38"/>
        <v>0</v>
      </c>
      <c r="BJ599" s="17" t="s">
        <v>82</v>
      </c>
      <c r="BK599" s="205">
        <f t="shared" si="39"/>
        <v>0</v>
      </c>
      <c r="BL599" s="17" t="s">
        <v>236</v>
      </c>
      <c r="BM599" s="204" t="s">
        <v>889</v>
      </c>
    </row>
    <row r="600" spans="2:65" s="1" customFormat="1" ht="16.5" customHeight="1">
      <c r="B600" s="35"/>
      <c r="C600" s="239" t="s">
        <v>890</v>
      </c>
      <c r="D600" s="239" t="s">
        <v>195</v>
      </c>
      <c r="E600" s="240" t="s">
        <v>891</v>
      </c>
      <c r="F600" s="241" t="s">
        <v>892</v>
      </c>
      <c r="G600" s="242" t="s">
        <v>226</v>
      </c>
      <c r="H600" s="243">
        <v>1</v>
      </c>
      <c r="I600" s="244"/>
      <c r="J600" s="245">
        <f t="shared" si="30"/>
        <v>0</v>
      </c>
      <c r="K600" s="241" t="s">
        <v>1</v>
      </c>
      <c r="L600" s="246"/>
      <c r="M600" s="247" t="s">
        <v>1</v>
      </c>
      <c r="N600" s="248" t="s">
        <v>42</v>
      </c>
      <c r="O600" s="67"/>
      <c r="P600" s="202">
        <f t="shared" si="31"/>
        <v>0</v>
      </c>
      <c r="Q600" s="202">
        <v>0.00028</v>
      </c>
      <c r="R600" s="202">
        <f t="shared" si="32"/>
        <v>0.00028</v>
      </c>
      <c r="S600" s="202">
        <v>0</v>
      </c>
      <c r="T600" s="203">
        <f t="shared" si="33"/>
        <v>0</v>
      </c>
      <c r="AR600" s="204" t="s">
        <v>347</v>
      </c>
      <c r="AT600" s="204" t="s">
        <v>195</v>
      </c>
      <c r="AU600" s="204" t="s">
        <v>164</v>
      </c>
      <c r="AY600" s="17" t="s">
        <v>144</v>
      </c>
      <c r="BE600" s="205">
        <f t="shared" si="34"/>
        <v>0</v>
      </c>
      <c r="BF600" s="205">
        <f t="shared" si="35"/>
        <v>0</v>
      </c>
      <c r="BG600" s="205">
        <f t="shared" si="36"/>
        <v>0</v>
      </c>
      <c r="BH600" s="205">
        <f t="shared" si="37"/>
        <v>0</v>
      </c>
      <c r="BI600" s="205">
        <f t="shared" si="38"/>
        <v>0</v>
      </c>
      <c r="BJ600" s="17" t="s">
        <v>82</v>
      </c>
      <c r="BK600" s="205">
        <f t="shared" si="39"/>
        <v>0</v>
      </c>
      <c r="BL600" s="17" t="s">
        <v>236</v>
      </c>
      <c r="BM600" s="204" t="s">
        <v>893</v>
      </c>
    </row>
    <row r="601" spans="2:65" s="1" customFormat="1" ht="16.5" customHeight="1">
      <c r="B601" s="35"/>
      <c r="C601" s="193" t="s">
        <v>894</v>
      </c>
      <c r="D601" s="193" t="s">
        <v>146</v>
      </c>
      <c r="E601" s="194" t="s">
        <v>895</v>
      </c>
      <c r="F601" s="195" t="s">
        <v>896</v>
      </c>
      <c r="G601" s="196" t="s">
        <v>787</v>
      </c>
      <c r="H601" s="197">
        <v>1</v>
      </c>
      <c r="I601" s="198"/>
      <c r="J601" s="199">
        <f t="shared" si="30"/>
        <v>0</v>
      </c>
      <c r="K601" s="195" t="s">
        <v>1</v>
      </c>
      <c r="L601" s="39"/>
      <c r="M601" s="200" t="s">
        <v>1</v>
      </c>
      <c r="N601" s="201" t="s">
        <v>42</v>
      </c>
      <c r="O601" s="67"/>
      <c r="P601" s="202">
        <f t="shared" si="31"/>
        <v>0</v>
      </c>
      <c r="Q601" s="202">
        <v>0</v>
      </c>
      <c r="R601" s="202">
        <f t="shared" si="32"/>
        <v>0</v>
      </c>
      <c r="S601" s="202">
        <v>0</v>
      </c>
      <c r="T601" s="203">
        <f t="shared" si="33"/>
        <v>0</v>
      </c>
      <c r="AR601" s="204" t="s">
        <v>236</v>
      </c>
      <c r="AT601" s="204" t="s">
        <v>146</v>
      </c>
      <c r="AU601" s="204" t="s">
        <v>164</v>
      </c>
      <c r="AY601" s="17" t="s">
        <v>144</v>
      </c>
      <c r="BE601" s="205">
        <f t="shared" si="34"/>
        <v>0</v>
      </c>
      <c r="BF601" s="205">
        <f t="shared" si="35"/>
        <v>0</v>
      </c>
      <c r="BG601" s="205">
        <f t="shared" si="36"/>
        <v>0</v>
      </c>
      <c r="BH601" s="205">
        <f t="shared" si="37"/>
        <v>0</v>
      </c>
      <c r="BI601" s="205">
        <f t="shared" si="38"/>
        <v>0</v>
      </c>
      <c r="BJ601" s="17" t="s">
        <v>82</v>
      </c>
      <c r="BK601" s="205">
        <f t="shared" si="39"/>
        <v>0</v>
      </c>
      <c r="BL601" s="17" t="s">
        <v>236</v>
      </c>
      <c r="BM601" s="204" t="s">
        <v>897</v>
      </c>
    </row>
    <row r="602" spans="2:63" s="11" customFormat="1" ht="20.85" customHeight="1">
      <c r="B602" s="177"/>
      <c r="C602" s="178"/>
      <c r="D602" s="179" t="s">
        <v>76</v>
      </c>
      <c r="E602" s="191" t="s">
        <v>898</v>
      </c>
      <c r="F602" s="191" t="s">
        <v>899</v>
      </c>
      <c r="G602" s="178"/>
      <c r="H602" s="178"/>
      <c r="I602" s="181"/>
      <c r="J602" s="192">
        <f>BK602</f>
        <v>0</v>
      </c>
      <c r="K602" s="178"/>
      <c r="L602" s="183"/>
      <c r="M602" s="184"/>
      <c r="N602" s="185"/>
      <c r="O602" s="185"/>
      <c r="P602" s="186">
        <f>SUM(P603:P611)</f>
        <v>0</v>
      </c>
      <c r="Q602" s="185"/>
      <c r="R602" s="186">
        <f>SUM(R603:R611)</f>
        <v>0.033100000000000004</v>
      </c>
      <c r="S602" s="185"/>
      <c r="T602" s="187">
        <f>SUM(T603:T611)</f>
        <v>0</v>
      </c>
      <c r="AR602" s="188" t="s">
        <v>87</v>
      </c>
      <c r="AT602" s="189" t="s">
        <v>76</v>
      </c>
      <c r="AU602" s="189" t="s">
        <v>87</v>
      </c>
      <c r="AY602" s="188" t="s">
        <v>144</v>
      </c>
      <c r="BK602" s="190">
        <f>SUM(BK603:BK611)</f>
        <v>0</v>
      </c>
    </row>
    <row r="603" spans="2:65" s="1" customFormat="1" ht="24" customHeight="1">
      <c r="B603" s="35"/>
      <c r="C603" s="193" t="s">
        <v>900</v>
      </c>
      <c r="D603" s="193" t="s">
        <v>146</v>
      </c>
      <c r="E603" s="194" t="s">
        <v>901</v>
      </c>
      <c r="F603" s="195" t="s">
        <v>902</v>
      </c>
      <c r="G603" s="196" t="s">
        <v>277</v>
      </c>
      <c r="H603" s="197">
        <v>20</v>
      </c>
      <c r="I603" s="198"/>
      <c r="J603" s="199">
        <f aca="true" t="shared" si="40" ref="J603:J611">ROUND(I603*H603,2)</f>
        <v>0</v>
      </c>
      <c r="K603" s="195" t="s">
        <v>150</v>
      </c>
      <c r="L603" s="39"/>
      <c r="M603" s="200" t="s">
        <v>1</v>
      </c>
      <c r="N603" s="201" t="s">
        <v>42</v>
      </c>
      <c r="O603" s="67"/>
      <c r="P603" s="202">
        <f aca="true" t="shared" si="41" ref="P603:P611">O603*H603</f>
        <v>0</v>
      </c>
      <c r="Q603" s="202">
        <v>0</v>
      </c>
      <c r="R603" s="202">
        <f aca="true" t="shared" si="42" ref="R603:R611">Q603*H603</f>
        <v>0</v>
      </c>
      <c r="S603" s="202">
        <v>0</v>
      </c>
      <c r="T603" s="203">
        <f aca="true" t="shared" si="43" ref="T603:T611">S603*H603</f>
        <v>0</v>
      </c>
      <c r="AR603" s="204" t="s">
        <v>236</v>
      </c>
      <c r="AT603" s="204" t="s">
        <v>146</v>
      </c>
      <c r="AU603" s="204" t="s">
        <v>164</v>
      </c>
      <c r="AY603" s="17" t="s">
        <v>144</v>
      </c>
      <c r="BE603" s="205">
        <f aca="true" t="shared" si="44" ref="BE603:BE611">IF(N603="základní",J603,0)</f>
        <v>0</v>
      </c>
      <c r="BF603" s="205">
        <f aca="true" t="shared" si="45" ref="BF603:BF611">IF(N603="snížená",J603,0)</f>
        <v>0</v>
      </c>
      <c r="BG603" s="205">
        <f aca="true" t="shared" si="46" ref="BG603:BG611">IF(N603="zákl. přenesená",J603,0)</f>
        <v>0</v>
      </c>
      <c r="BH603" s="205">
        <f aca="true" t="shared" si="47" ref="BH603:BH611">IF(N603="sníž. přenesená",J603,0)</f>
        <v>0</v>
      </c>
      <c r="BI603" s="205">
        <f aca="true" t="shared" si="48" ref="BI603:BI611">IF(N603="nulová",J603,0)</f>
        <v>0</v>
      </c>
      <c r="BJ603" s="17" t="s">
        <v>82</v>
      </c>
      <c r="BK603" s="205">
        <f aca="true" t="shared" si="49" ref="BK603:BK611">ROUND(I603*H603,2)</f>
        <v>0</v>
      </c>
      <c r="BL603" s="17" t="s">
        <v>236</v>
      </c>
      <c r="BM603" s="204" t="s">
        <v>903</v>
      </c>
    </row>
    <row r="604" spans="2:65" s="1" customFormat="1" ht="16.5" customHeight="1">
      <c r="B604" s="35"/>
      <c r="C604" s="239" t="s">
        <v>904</v>
      </c>
      <c r="D604" s="239" t="s">
        <v>195</v>
      </c>
      <c r="E604" s="240" t="s">
        <v>905</v>
      </c>
      <c r="F604" s="241" t="s">
        <v>906</v>
      </c>
      <c r="G604" s="242" t="s">
        <v>277</v>
      </c>
      <c r="H604" s="243">
        <v>20</v>
      </c>
      <c r="I604" s="244"/>
      <c r="J604" s="245">
        <f t="shared" si="40"/>
        <v>0</v>
      </c>
      <c r="K604" s="241" t="s">
        <v>150</v>
      </c>
      <c r="L604" s="246"/>
      <c r="M604" s="247" t="s">
        <v>1</v>
      </c>
      <c r="N604" s="248" t="s">
        <v>42</v>
      </c>
      <c r="O604" s="67"/>
      <c r="P604" s="202">
        <f t="shared" si="41"/>
        <v>0</v>
      </c>
      <c r="Q604" s="202">
        <v>0.00017</v>
      </c>
      <c r="R604" s="202">
        <f t="shared" si="42"/>
        <v>0.0034000000000000002</v>
      </c>
      <c r="S604" s="202">
        <v>0</v>
      </c>
      <c r="T604" s="203">
        <f t="shared" si="43"/>
        <v>0</v>
      </c>
      <c r="AR604" s="204" t="s">
        <v>347</v>
      </c>
      <c r="AT604" s="204" t="s">
        <v>195</v>
      </c>
      <c r="AU604" s="204" t="s">
        <v>164</v>
      </c>
      <c r="AY604" s="17" t="s">
        <v>144</v>
      </c>
      <c r="BE604" s="205">
        <f t="shared" si="44"/>
        <v>0</v>
      </c>
      <c r="BF604" s="205">
        <f t="shared" si="45"/>
        <v>0</v>
      </c>
      <c r="BG604" s="205">
        <f t="shared" si="46"/>
        <v>0</v>
      </c>
      <c r="BH604" s="205">
        <f t="shared" si="47"/>
        <v>0</v>
      </c>
      <c r="BI604" s="205">
        <f t="shared" si="48"/>
        <v>0</v>
      </c>
      <c r="BJ604" s="17" t="s">
        <v>82</v>
      </c>
      <c r="BK604" s="205">
        <f t="shared" si="49"/>
        <v>0</v>
      </c>
      <c r="BL604" s="17" t="s">
        <v>236</v>
      </c>
      <c r="BM604" s="204" t="s">
        <v>907</v>
      </c>
    </row>
    <row r="605" spans="2:65" s="1" customFormat="1" ht="24" customHeight="1">
      <c r="B605" s="35"/>
      <c r="C605" s="193" t="s">
        <v>908</v>
      </c>
      <c r="D605" s="193" t="s">
        <v>146</v>
      </c>
      <c r="E605" s="194" t="s">
        <v>909</v>
      </c>
      <c r="F605" s="195" t="s">
        <v>910</v>
      </c>
      <c r="G605" s="196" t="s">
        <v>277</v>
      </c>
      <c r="H605" s="197">
        <v>60</v>
      </c>
      <c r="I605" s="198"/>
      <c r="J605" s="199">
        <f t="shared" si="40"/>
        <v>0</v>
      </c>
      <c r="K605" s="195" t="s">
        <v>150</v>
      </c>
      <c r="L605" s="39"/>
      <c r="M605" s="200" t="s">
        <v>1</v>
      </c>
      <c r="N605" s="201" t="s">
        <v>42</v>
      </c>
      <c r="O605" s="67"/>
      <c r="P605" s="202">
        <f t="shared" si="41"/>
        <v>0</v>
      </c>
      <c r="Q605" s="202">
        <v>0</v>
      </c>
      <c r="R605" s="202">
        <f t="shared" si="42"/>
        <v>0</v>
      </c>
      <c r="S605" s="202">
        <v>0</v>
      </c>
      <c r="T605" s="203">
        <f t="shared" si="43"/>
        <v>0</v>
      </c>
      <c r="AR605" s="204" t="s">
        <v>236</v>
      </c>
      <c r="AT605" s="204" t="s">
        <v>146</v>
      </c>
      <c r="AU605" s="204" t="s">
        <v>164</v>
      </c>
      <c r="AY605" s="17" t="s">
        <v>144</v>
      </c>
      <c r="BE605" s="205">
        <f t="shared" si="44"/>
        <v>0</v>
      </c>
      <c r="BF605" s="205">
        <f t="shared" si="45"/>
        <v>0</v>
      </c>
      <c r="BG605" s="205">
        <f t="shared" si="46"/>
        <v>0</v>
      </c>
      <c r="BH605" s="205">
        <f t="shared" si="47"/>
        <v>0</v>
      </c>
      <c r="BI605" s="205">
        <f t="shared" si="48"/>
        <v>0</v>
      </c>
      <c r="BJ605" s="17" t="s">
        <v>82</v>
      </c>
      <c r="BK605" s="205">
        <f t="shared" si="49"/>
        <v>0</v>
      </c>
      <c r="BL605" s="17" t="s">
        <v>236</v>
      </c>
      <c r="BM605" s="204" t="s">
        <v>911</v>
      </c>
    </row>
    <row r="606" spans="2:65" s="1" customFormat="1" ht="16.5" customHeight="1">
      <c r="B606" s="35"/>
      <c r="C606" s="239" t="s">
        <v>912</v>
      </c>
      <c r="D606" s="239" t="s">
        <v>195</v>
      </c>
      <c r="E606" s="240" t="s">
        <v>913</v>
      </c>
      <c r="F606" s="241" t="s">
        <v>914</v>
      </c>
      <c r="G606" s="242" t="s">
        <v>277</v>
      </c>
      <c r="H606" s="243">
        <v>60</v>
      </c>
      <c r="I606" s="244"/>
      <c r="J606" s="245">
        <f t="shared" si="40"/>
        <v>0</v>
      </c>
      <c r="K606" s="241" t="s">
        <v>150</v>
      </c>
      <c r="L606" s="246"/>
      <c r="M606" s="247" t="s">
        <v>1</v>
      </c>
      <c r="N606" s="248" t="s">
        <v>42</v>
      </c>
      <c r="O606" s="67"/>
      <c r="P606" s="202">
        <f t="shared" si="41"/>
        <v>0</v>
      </c>
      <c r="Q606" s="202">
        <v>0.00025</v>
      </c>
      <c r="R606" s="202">
        <f t="shared" si="42"/>
        <v>0.015</v>
      </c>
      <c r="S606" s="202">
        <v>0</v>
      </c>
      <c r="T606" s="203">
        <f t="shared" si="43"/>
        <v>0</v>
      </c>
      <c r="AR606" s="204" t="s">
        <v>347</v>
      </c>
      <c r="AT606" s="204" t="s">
        <v>195</v>
      </c>
      <c r="AU606" s="204" t="s">
        <v>164</v>
      </c>
      <c r="AY606" s="17" t="s">
        <v>144</v>
      </c>
      <c r="BE606" s="205">
        <f t="shared" si="44"/>
        <v>0</v>
      </c>
      <c r="BF606" s="205">
        <f t="shared" si="45"/>
        <v>0</v>
      </c>
      <c r="BG606" s="205">
        <f t="shared" si="46"/>
        <v>0</v>
      </c>
      <c r="BH606" s="205">
        <f t="shared" si="47"/>
        <v>0</v>
      </c>
      <c r="BI606" s="205">
        <f t="shared" si="48"/>
        <v>0</v>
      </c>
      <c r="BJ606" s="17" t="s">
        <v>82</v>
      </c>
      <c r="BK606" s="205">
        <f t="shared" si="49"/>
        <v>0</v>
      </c>
      <c r="BL606" s="17" t="s">
        <v>236</v>
      </c>
      <c r="BM606" s="204" t="s">
        <v>915</v>
      </c>
    </row>
    <row r="607" spans="2:65" s="1" customFormat="1" ht="24" customHeight="1">
      <c r="B607" s="35"/>
      <c r="C607" s="193" t="s">
        <v>916</v>
      </c>
      <c r="D607" s="193" t="s">
        <v>146</v>
      </c>
      <c r="E607" s="194" t="s">
        <v>917</v>
      </c>
      <c r="F607" s="195" t="s">
        <v>918</v>
      </c>
      <c r="G607" s="196" t="s">
        <v>277</v>
      </c>
      <c r="H607" s="197">
        <v>30</v>
      </c>
      <c r="I607" s="198"/>
      <c r="J607" s="199">
        <f t="shared" si="40"/>
        <v>0</v>
      </c>
      <c r="K607" s="195" t="s">
        <v>150</v>
      </c>
      <c r="L607" s="39"/>
      <c r="M607" s="200" t="s">
        <v>1</v>
      </c>
      <c r="N607" s="201" t="s">
        <v>42</v>
      </c>
      <c r="O607" s="67"/>
      <c r="P607" s="202">
        <f t="shared" si="41"/>
        <v>0</v>
      </c>
      <c r="Q607" s="202">
        <v>0</v>
      </c>
      <c r="R607" s="202">
        <f t="shared" si="42"/>
        <v>0</v>
      </c>
      <c r="S607" s="202">
        <v>0</v>
      </c>
      <c r="T607" s="203">
        <f t="shared" si="43"/>
        <v>0</v>
      </c>
      <c r="AR607" s="204" t="s">
        <v>236</v>
      </c>
      <c r="AT607" s="204" t="s">
        <v>146</v>
      </c>
      <c r="AU607" s="204" t="s">
        <v>164</v>
      </c>
      <c r="AY607" s="17" t="s">
        <v>144</v>
      </c>
      <c r="BE607" s="205">
        <f t="shared" si="44"/>
        <v>0</v>
      </c>
      <c r="BF607" s="205">
        <f t="shared" si="45"/>
        <v>0</v>
      </c>
      <c r="BG607" s="205">
        <f t="shared" si="46"/>
        <v>0</v>
      </c>
      <c r="BH607" s="205">
        <f t="shared" si="47"/>
        <v>0</v>
      </c>
      <c r="BI607" s="205">
        <f t="shared" si="48"/>
        <v>0</v>
      </c>
      <c r="BJ607" s="17" t="s">
        <v>82</v>
      </c>
      <c r="BK607" s="205">
        <f t="shared" si="49"/>
        <v>0</v>
      </c>
      <c r="BL607" s="17" t="s">
        <v>236</v>
      </c>
      <c r="BM607" s="204" t="s">
        <v>919</v>
      </c>
    </row>
    <row r="608" spans="2:65" s="1" customFormat="1" ht="16.5" customHeight="1">
      <c r="B608" s="35"/>
      <c r="C608" s="239" t="s">
        <v>920</v>
      </c>
      <c r="D608" s="239" t="s">
        <v>195</v>
      </c>
      <c r="E608" s="240" t="s">
        <v>921</v>
      </c>
      <c r="F608" s="241" t="s">
        <v>922</v>
      </c>
      <c r="G608" s="242" t="s">
        <v>277</v>
      </c>
      <c r="H608" s="243">
        <v>30</v>
      </c>
      <c r="I608" s="244"/>
      <c r="J608" s="245">
        <f t="shared" si="40"/>
        <v>0</v>
      </c>
      <c r="K608" s="241" t="s">
        <v>150</v>
      </c>
      <c r="L608" s="246"/>
      <c r="M608" s="247" t="s">
        <v>1</v>
      </c>
      <c r="N608" s="248" t="s">
        <v>42</v>
      </c>
      <c r="O608" s="67"/>
      <c r="P608" s="202">
        <f t="shared" si="41"/>
        <v>0</v>
      </c>
      <c r="Q608" s="202">
        <v>0.00034</v>
      </c>
      <c r="R608" s="202">
        <f t="shared" si="42"/>
        <v>0.0102</v>
      </c>
      <c r="S608" s="202">
        <v>0</v>
      </c>
      <c r="T608" s="203">
        <f t="shared" si="43"/>
        <v>0</v>
      </c>
      <c r="AR608" s="204" t="s">
        <v>347</v>
      </c>
      <c r="AT608" s="204" t="s">
        <v>195</v>
      </c>
      <c r="AU608" s="204" t="s">
        <v>164</v>
      </c>
      <c r="AY608" s="17" t="s">
        <v>144</v>
      </c>
      <c r="BE608" s="205">
        <f t="shared" si="44"/>
        <v>0</v>
      </c>
      <c r="BF608" s="205">
        <f t="shared" si="45"/>
        <v>0</v>
      </c>
      <c r="BG608" s="205">
        <f t="shared" si="46"/>
        <v>0</v>
      </c>
      <c r="BH608" s="205">
        <f t="shared" si="47"/>
        <v>0</v>
      </c>
      <c r="BI608" s="205">
        <f t="shared" si="48"/>
        <v>0</v>
      </c>
      <c r="BJ608" s="17" t="s">
        <v>82</v>
      </c>
      <c r="BK608" s="205">
        <f t="shared" si="49"/>
        <v>0</v>
      </c>
      <c r="BL608" s="17" t="s">
        <v>236</v>
      </c>
      <c r="BM608" s="204" t="s">
        <v>923</v>
      </c>
    </row>
    <row r="609" spans="2:65" s="1" customFormat="1" ht="24" customHeight="1">
      <c r="B609" s="35"/>
      <c r="C609" s="193" t="s">
        <v>924</v>
      </c>
      <c r="D609" s="193" t="s">
        <v>146</v>
      </c>
      <c r="E609" s="194" t="s">
        <v>925</v>
      </c>
      <c r="F609" s="195" t="s">
        <v>926</v>
      </c>
      <c r="G609" s="196" t="s">
        <v>277</v>
      </c>
      <c r="H609" s="197">
        <v>90</v>
      </c>
      <c r="I609" s="198"/>
      <c r="J609" s="199">
        <f t="shared" si="40"/>
        <v>0</v>
      </c>
      <c r="K609" s="195" t="s">
        <v>1</v>
      </c>
      <c r="L609" s="39"/>
      <c r="M609" s="200" t="s">
        <v>1</v>
      </c>
      <c r="N609" s="201" t="s">
        <v>42</v>
      </c>
      <c r="O609" s="67"/>
      <c r="P609" s="202">
        <f t="shared" si="41"/>
        <v>0</v>
      </c>
      <c r="Q609" s="202">
        <v>0</v>
      </c>
      <c r="R609" s="202">
        <f t="shared" si="42"/>
        <v>0</v>
      </c>
      <c r="S609" s="202">
        <v>0</v>
      </c>
      <c r="T609" s="203">
        <f t="shared" si="43"/>
        <v>0</v>
      </c>
      <c r="AR609" s="204" t="s">
        <v>236</v>
      </c>
      <c r="AT609" s="204" t="s">
        <v>146</v>
      </c>
      <c r="AU609" s="204" t="s">
        <v>164</v>
      </c>
      <c r="AY609" s="17" t="s">
        <v>144</v>
      </c>
      <c r="BE609" s="205">
        <f t="shared" si="44"/>
        <v>0</v>
      </c>
      <c r="BF609" s="205">
        <f t="shared" si="45"/>
        <v>0</v>
      </c>
      <c r="BG609" s="205">
        <f t="shared" si="46"/>
        <v>0</v>
      </c>
      <c r="BH609" s="205">
        <f t="shared" si="47"/>
        <v>0</v>
      </c>
      <c r="BI609" s="205">
        <f t="shared" si="48"/>
        <v>0</v>
      </c>
      <c r="BJ609" s="17" t="s">
        <v>82</v>
      </c>
      <c r="BK609" s="205">
        <f t="shared" si="49"/>
        <v>0</v>
      </c>
      <c r="BL609" s="17" t="s">
        <v>236</v>
      </c>
      <c r="BM609" s="204" t="s">
        <v>927</v>
      </c>
    </row>
    <row r="610" spans="2:65" s="1" customFormat="1" ht="16.5" customHeight="1">
      <c r="B610" s="35"/>
      <c r="C610" s="239" t="s">
        <v>928</v>
      </c>
      <c r="D610" s="239" t="s">
        <v>195</v>
      </c>
      <c r="E610" s="240" t="s">
        <v>929</v>
      </c>
      <c r="F610" s="241" t="s">
        <v>930</v>
      </c>
      <c r="G610" s="242" t="s">
        <v>277</v>
      </c>
      <c r="H610" s="243">
        <v>90</v>
      </c>
      <c r="I610" s="244"/>
      <c r="J610" s="245">
        <f t="shared" si="40"/>
        <v>0</v>
      </c>
      <c r="K610" s="241" t="s">
        <v>1</v>
      </c>
      <c r="L610" s="246"/>
      <c r="M610" s="247" t="s">
        <v>1</v>
      </c>
      <c r="N610" s="248" t="s">
        <v>42</v>
      </c>
      <c r="O610" s="67"/>
      <c r="P610" s="202">
        <f t="shared" si="41"/>
        <v>0</v>
      </c>
      <c r="Q610" s="202">
        <v>5E-05</v>
      </c>
      <c r="R610" s="202">
        <f t="shared" si="42"/>
        <v>0.0045000000000000005</v>
      </c>
      <c r="S610" s="202">
        <v>0</v>
      </c>
      <c r="T610" s="203">
        <f t="shared" si="43"/>
        <v>0</v>
      </c>
      <c r="AR610" s="204" t="s">
        <v>347</v>
      </c>
      <c r="AT610" s="204" t="s">
        <v>195</v>
      </c>
      <c r="AU610" s="204" t="s">
        <v>164</v>
      </c>
      <c r="AY610" s="17" t="s">
        <v>144</v>
      </c>
      <c r="BE610" s="205">
        <f t="shared" si="44"/>
        <v>0</v>
      </c>
      <c r="BF610" s="205">
        <f t="shared" si="45"/>
        <v>0</v>
      </c>
      <c r="BG610" s="205">
        <f t="shared" si="46"/>
        <v>0</v>
      </c>
      <c r="BH610" s="205">
        <f t="shared" si="47"/>
        <v>0</v>
      </c>
      <c r="BI610" s="205">
        <f t="shared" si="48"/>
        <v>0</v>
      </c>
      <c r="BJ610" s="17" t="s">
        <v>82</v>
      </c>
      <c r="BK610" s="205">
        <f t="shared" si="49"/>
        <v>0</v>
      </c>
      <c r="BL610" s="17" t="s">
        <v>236</v>
      </c>
      <c r="BM610" s="204" t="s">
        <v>931</v>
      </c>
    </row>
    <row r="611" spans="2:65" s="1" customFormat="1" ht="16.5" customHeight="1">
      <c r="B611" s="35"/>
      <c r="C611" s="193" t="s">
        <v>932</v>
      </c>
      <c r="D611" s="193" t="s">
        <v>146</v>
      </c>
      <c r="E611" s="194" t="s">
        <v>933</v>
      </c>
      <c r="F611" s="195" t="s">
        <v>896</v>
      </c>
      <c r="G611" s="196" t="s">
        <v>787</v>
      </c>
      <c r="H611" s="197">
        <v>1</v>
      </c>
      <c r="I611" s="198"/>
      <c r="J611" s="199">
        <f t="shared" si="40"/>
        <v>0</v>
      </c>
      <c r="K611" s="195" t="s">
        <v>1</v>
      </c>
      <c r="L611" s="39"/>
      <c r="M611" s="200" t="s">
        <v>1</v>
      </c>
      <c r="N611" s="201" t="s">
        <v>42</v>
      </c>
      <c r="O611" s="67"/>
      <c r="P611" s="202">
        <f t="shared" si="41"/>
        <v>0</v>
      </c>
      <c r="Q611" s="202">
        <v>0</v>
      </c>
      <c r="R611" s="202">
        <f t="shared" si="42"/>
        <v>0</v>
      </c>
      <c r="S611" s="202">
        <v>0</v>
      </c>
      <c r="T611" s="203">
        <f t="shared" si="43"/>
        <v>0</v>
      </c>
      <c r="AR611" s="204" t="s">
        <v>236</v>
      </c>
      <c r="AT611" s="204" t="s">
        <v>146</v>
      </c>
      <c r="AU611" s="204" t="s">
        <v>164</v>
      </c>
      <c r="AY611" s="17" t="s">
        <v>144</v>
      </c>
      <c r="BE611" s="205">
        <f t="shared" si="44"/>
        <v>0</v>
      </c>
      <c r="BF611" s="205">
        <f t="shared" si="45"/>
        <v>0</v>
      </c>
      <c r="BG611" s="205">
        <f t="shared" si="46"/>
        <v>0</v>
      </c>
      <c r="BH611" s="205">
        <f t="shared" si="47"/>
        <v>0</v>
      </c>
      <c r="BI611" s="205">
        <f t="shared" si="48"/>
        <v>0</v>
      </c>
      <c r="BJ611" s="17" t="s">
        <v>82</v>
      </c>
      <c r="BK611" s="205">
        <f t="shared" si="49"/>
        <v>0</v>
      </c>
      <c r="BL611" s="17" t="s">
        <v>236</v>
      </c>
      <c r="BM611" s="204" t="s">
        <v>934</v>
      </c>
    </row>
    <row r="612" spans="2:63" s="11" customFormat="1" ht="20.85" customHeight="1">
      <c r="B612" s="177"/>
      <c r="C612" s="178"/>
      <c r="D612" s="179" t="s">
        <v>76</v>
      </c>
      <c r="E612" s="191" t="s">
        <v>935</v>
      </c>
      <c r="F612" s="191" t="s">
        <v>936</v>
      </c>
      <c r="G612" s="178"/>
      <c r="H612" s="178"/>
      <c r="I612" s="181"/>
      <c r="J612" s="192">
        <f>BK612</f>
        <v>0</v>
      </c>
      <c r="K612" s="178"/>
      <c r="L612" s="183"/>
      <c r="M612" s="184"/>
      <c r="N612" s="185"/>
      <c r="O612" s="185"/>
      <c r="P612" s="186">
        <f>SUM(P613:P618)</f>
        <v>0</v>
      </c>
      <c r="Q612" s="185"/>
      <c r="R612" s="186">
        <f>SUM(R613:R618)</f>
        <v>0.0282</v>
      </c>
      <c r="S612" s="185"/>
      <c r="T612" s="187">
        <f>SUM(T613:T618)</f>
        <v>0</v>
      </c>
      <c r="AR612" s="188" t="s">
        <v>87</v>
      </c>
      <c r="AT612" s="189" t="s">
        <v>76</v>
      </c>
      <c r="AU612" s="189" t="s">
        <v>87</v>
      </c>
      <c r="AY612" s="188" t="s">
        <v>144</v>
      </c>
      <c r="BK612" s="190">
        <f>SUM(BK613:BK618)</f>
        <v>0</v>
      </c>
    </row>
    <row r="613" spans="2:65" s="1" customFormat="1" ht="24" customHeight="1">
      <c r="B613" s="35"/>
      <c r="C613" s="193" t="s">
        <v>937</v>
      </c>
      <c r="D613" s="193" t="s">
        <v>146</v>
      </c>
      <c r="E613" s="194" t="s">
        <v>938</v>
      </c>
      <c r="F613" s="195" t="s">
        <v>939</v>
      </c>
      <c r="G613" s="196" t="s">
        <v>277</v>
      </c>
      <c r="H613" s="197">
        <v>5</v>
      </c>
      <c r="I613" s="198"/>
      <c r="J613" s="199">
        <f aca="true" t="shared" si="50" ref="J613:J618">ROUND(I613*H613,2)</f>
        <v>0</v>
      </c>
      <c r="K613" s="195" t="s">
        <v>1</v>
      </c>
      <c r="L613" s="39"/>
      <c r="M613" s="200" t="s">
        <v>1</v>
      </c>
      <c r="N613" s="201" t="s">
        <v>42</v>
      </c>
      <c r="O613" s="67"/>
      <c r="P613" s="202">
        <f aca="true" t="shared" si="51" ref="P613:P618">O613*H613</f>
        <v>0</v>
      </c>
      <c r="Q613" s="202">
        <v>0</v>
      </c>
      <c r="R613" s="202">
        <f aca="true" t="shared" si="52" ref="R613:R618">Q613*H613</f>
        <v>0</v>
      </c>
      <c r="S613" s="202">
        <v>0</v>
      </c>
      <c r="T613" s="203">
        <f aca="true" t="shared" si="53" ref="T613:T618">S613*H613</f>
        <v>0</v>
      </c>
      <c r="AR613" s="204" t="s">
        <v>236</v>
      </c>
      <c r="AT613" s="204" t="s">
        <v>146</v>
      </c>
      <c r="AU613" s="204" t="s">
        <v>164</v>
      </c>
      <c r="AY613" s="17" t="s">
        <v>144</v>
      </c>
      <c r="BE613" s="205">
        <f aca="true" t="shared" si="54" ref="BE613:BE618">IF(N613="základní",J613,0)</f>
        <v>0</v>
      </c>
      <c r="BF613" s="205">
        <f aca="true" t="shared" si="55" ref="BF613:BF618">IF(N613="snížená",J613,0)</f>
        <v>0</v>
      </c>
      <c r="BG613" s="205">
        <f aca="true" t="shared" si="56" ref="BG613:BG618">IF(N613="zákl. přenesená",J613,0)</f>
        <v>0</v>
      </c>
      <c r="BH613" s="205">
        <f aca="true" t="shared" si="57" ref="BH613:BH618">IF(N613="sníž. přenesená",J613,0)</f>
        <v>0</v>
      </c>
      <c r="BI613" s="205">
        <f aca="true" t="shared" si="58" ref="BI613:BI618">IF(N613="nulová",J613,0)</f>
        <v>0</v>
      </c>
      <c r="BJ613" s="17" t="s">
        <v>82</v>
      </c>
      <c r="BK613" s="205">
        <f aca="true" t="shared" si="59" ref="BK613:BK618">ROUND(I613*H613,2)</f>
        <v>0</v>
      </c>
      <c r="BL613" s="17" t="s">
        <v>236</v>
      </c>
      <c r="BM613" s="204" t="s">
        <v>940</v>
      </c>
    </row>
    <row r="614" spans="2:65" s="1" customFormat="1" ht="36" customHeight="1">
      <c r="B614" s="35"/>
      <c r="C614" s="239" t="s">
        <v>941</v>
      </c>
      <c r="D614" s="239" t="s">
        <v>195</v>
      </c>
      <c r="E614" s="240" t="s">
        <v>942</v>
      </c>
      <c r="F614" s="241" t="s">
        <v>943</v>
      </c>
      <c r="G614" s="242" t="s">
        <v>277</v>
      </c>
      <c r="H614" s="243">
        <v>5</v>
      </c>
      <c r="I614" s="244"/>
      <c r="J614" s="245">
        <f t="shared" si="50"/>
        <v>0</v>
      </c>
      <c r="K614" s="241" t="s">
        <v>1</v>
      </c>
      <c r="L614" s="246"/>
      <c r="M614" s="247" t="s">
        <v>1</v>
      </c>
      <c r="N614" s="248" t="s">
        <v>42</v>
      </c>
      <c r="O614" s="67"/>
      <c r="P614" s="202">
        <f t="shared" si="51"/>
        <v>0</v>
      </c>
      <c r="Q614" s="202">
        <v>0.00031</v>
      </c>
      <c r="R614" s="202">
        <f t="shared" si="52"/>
        <v>0.00155</v>
      </c>
      <c r="S614" s="202">
        <v>0</v>
      </c>
      <c r="T614" s="203">
        <f t="shared" si="53"/>
        <v>0</v>
      </c>
      <c r="AR614" s="204" t="s">
        <v>347</v>
      </c>
      <c r="AT614" s="204" t="s">
        <v>195</v>
      </c>
      <c r="AU614" s="204" t="s">
        <v>164</v>
      </c>
      <c r="AY614" s="17" t="s">
        <v>144</v>
      </c>
      <c r="BE614" s="205">
        <f t="shared" si="54"/>
        <v>0</v>
      </c>
      <c r="BF614" s="205">
        <f t="shared" si="55"/>
        <v>0</v>
      </c>
      <c r="BG614" s="205">
        <f t="shared" si="56"/>
        <v>0</v>
      </c>
      <c r="BH614" s="205">
        <f t="shared" si="57"/>
        <v>0</v>
      </c>
      <c r="BI614" s="205">
        <f t="shared" si="58"/>
        <v>0</v>
      </c>
      <c r="BJ614" s="17" t="s">
        <v>82</v>
      </c>
      <c r="BK614" s="205">
        <f t="shared" si="59"/>
        <v>0</v>
      </c>
      <c r="BL614" s="17" t="s">
        <v>236</v>
      </c>
      <c r="BM614" s="204" t="s">
        <v>944</v>
      </c>
    </row>
    <row r="615" spans="2:65" s="1" customFormat="1" ht="36" customHeight="1">
      <c r="B615" s="35"/>
      <c r="C615" s="193" t="s">
        <v>945</v>
      </c>
      <c r="D615" s="193" t="s">
        <v>146</v>
      </c>
      <c r="E615" s="194" t="s">
        <v>946</v>
      </c>
      <c r="F615" s="195" t="s">
        <v>947</v>
      </c>
      <c r="G615" s="196" t="s">
        <v>277</v>
      </c>
      <c r="H615" s="197">
        <v>25</v>
      </c>
      <c r="I615" s="198"/>
      <c r="J615" s="199">
        <f t="shared" si="50"/>
        <v>0</v>
      </c>
      <c r="K615" s="195" t="s">
        <v>1</v>
      </c>
      <c r="L615" s="39"/>
      <c r="M615" s="200" t="s">
        <v>1</v>
      </c>
      <c r="N615" s="201" t="s">
        <v>42</v>
      </c>
      <c r="O615" s="67"/>
      <c r="P615" s="202">
        <f t="shared" si="51"/>
        <v>0</v>
      </c>
      <c r="Q615" s="202">
        <v>0.0009</v>
      </c>
      <c r="R615" s="202">
        <f t="shared" si="52"/>
        <v>0.0225</v>
      </c>
      <c r="S615" s="202">
        <v>0</v>
      </c>
      <c r="T615" s="203">
        <f t="shared" si="53"/>
        <v>0</v>
      </c>
      <c r="AR615" s="204" t="s">
        <v>236</v>
      </c>
      <c r="AT615" s="204" t="s">
        <v>146</v>
      </c>
      <c r="AU615" s="204" t="s">
        <v>164</v>
      </c>
      <c r="AY615" s="17" t="s">
        <v>144</v>
      </c>
      <c r="BE615" s="205">
        <f t="shared" si="54"/>
        <v>0</v>
      </c>
      <c r="BF615" s="205">
        <f t="shared" si="55"/>
        <v>0</v>
      </c>
      <c r="BG615" s="205">
        <f t="shared" si="56"/>
        <v>0</v>
      </c>
      <c r="BH615" s="205">
        <f t="shared" si="57"/>
        <v>0</v>
      </c>
      <c r="BI615" s="205">
        <f t="shared" si="58"/>
        <v>0</v>
      </c>
      <c r="BJ615" s="17" t="s">
        <v>82</v>
      </c>
      <c r="BK615" s="205">
        <f t="shared" si="59"/>
        <v>0</v>
      </c>
      <c r="BL615" s="17" t="s">
        <v>236</v>
      </c>
      <c r="BM615" s="204" t="s">
        <v>948</v>
      </c>
    </row>
    <row r="616" spans="2:65" s="1" customFormat="1" ht="24" customHeight="1">
      <c r="B616" s="35"/>
      <c r="C616" s="193" t="s">
        <v>949</v>
      </c>
      <c r="D616" s="193" t="s">
        <v>146</v>
      </c>
      <c r="E616" s="194" t="s">
        <v>950</v>
      </c>
      <c r="F616" s="195" t="s">
        <v>951</v>
      </c>
      <c r="G616" s="196" t="s">
        <v>226</v>
      </c>
      <c r="H616" s="197">
        <v>100</v>
      </c>
      <c r="I616" s="198"/>
      <c r="J616" s="199">
        <f t="shared" si="50"/>
        <v>0</v>
      </c>
      <c r="K616" s="195" t="s">
        <v>1</v>
      </c>
      <c r="L616" s="39"/>
      <c r="M616" s="200" t="s">
        <v>1</v>
      </c>
      <c r="N616" s="201" t="s">
        <v>42</v>
      </c>
      <c r="O616" s="67"/>
      <c r="P616" s="202">
        <f t="shared" si="51"/>
        <v>0</v>
      </c>
      <c r="Q616" s="202">
        <v>0</v>
      </c>
      <c r="R616" s="202">
        <f t="shared" si="52"/>
        <v>0</v>
      </c>
      <c r="S616" s="202">
        <v>0</v>
      </c>
      <c r="T616" s="203">
        <f t="shared" si="53"/>
        <v>0</v>
      </c>
      <c r="AR616" s="204" t="s">
        <v>236</v>
      </c>
      <c r="AT616" s="204" t="s">
        <v>146</v>
      </c>
      <c r="AU616" s="204" t="s">
        <v>164</v>
      </c>
      <c r="AY616" s="17" t="s">
        <v>144</v>
      </c>
      <c r="BE616" s="205">
        <f t="shared" si="54"/>
        <v>0</v>
      </c>
      <c r="BF616" s="205">
        <f t="shared" si="55"/>
        <v>0</v>
      </c>
      <c r="BG616" s="205">
        <f t="shared" si="56"/>
        <v>0</v>
      </c>
      <c r="BH616" s="205">
        <f t="shared" si="57"/>
        <v>0</v>
      </c>
      <c r="BI616" s="205">
        <f t="shared" si="58"/>
        <v>0</v>
      </c>
      <c r="BJ616" s="17" t="s">
        <v>82</v>
      </c>
      <c r="BK616" s="205">
        <f t="shared" si="59"/>
        <v>0</v>
      </c>
      <c r="BL616" s="17" t="s">
        <v>236</v>
      </c>
      <c r="BM616" s="204" t="s">
        <v>952</v>
      </c>
    </row>
    <row r="617" spans="2:65" s="1" customFormat="1" ht="24" customHeight="1">
      <c r="B617" s="35"/>
      <c r="C617" s="239" t="s">
        <v>953</v>
      </c>
      <c r="D617" s="239" t="s">
        <v>195</v>
      </c>
      <c r="E617" s="240" t="s">
        <v>954</v>
      </c>
      <c r="F617" s="241" t="s">
        <v>955</v>
      </c>
      <c r="G617" s="242" t="s">
        <v>956</v>
      </c>
      <c r="H617" s="243">
        <v>1</v>
      </c>
      <c r="I617" s="244"/>
      <c r="J617" s="245">
        <f t="shared" si="50"/>
        <v>0</v>
      </c>
      <c r="K617" s="241" t="s">
        <v>1</v>
      </c>
      <c r="L617" s="246"/>
      <c r="M617" s="247" t="s">
        <v>1</v>
      </c>
      <c r="N617" s="248" t="s">
        <v>42</v>
      </c>
      <c r="O617" s="67"/>
      <c r="P617" s="202">
        <f t="shared" si="51"/>
        <v>0</v>
      </c>
      <c r="Q617" s="202">
        <v>0.00415</v>
      </c>
      <c r="R617" s="202">
        <f t="shared" si="52"/>
        <v>0.00415</v>
      </c>
      <c r="S617" s="202">
        <v>0</v>
      </c>
      <c r="T617" s="203">
        <f t="shared" si="53"/>
        <v>0</v>
      </c>
      <c r="AR617" s="204" t="s">
        <v>347</v>
      </c>
      <c r="AT617" s="204" t="s">
        <v>195</v>
      </c>
      <c r="AU617" s="204" t="s">
        <v>164</v>
      </c>
      <c r="AY617" s="17" t="s">
        <v>144</v>
      </c>
      <c r="BE617" s="205">
        <f t="shared" si="54"/>
        <v>0</v>
      </c>
      <c r="BF617" s="205">
        <f t="shared" si="55"/>
        <v>0</v>
      </c>
      <c r="BG617" s="205">
        <f t="shared" si="56"/>
        <v>0</v>
      </c>
      <c r="BH617" s="205">
        <f t="shared" si="57"/>
        <v>0</v>
      </c>
      <c r="BI617" s="205">
        <f t="shared" si="58"/>
        <v>0</v>
      </c>
      <c r="BJ617" s="17" t="s">
        <v>82</v>
      </c>
      <c r="BK617" s="205">
        <f t="shared" si="59"/>
        <v>0</v>
      </c>
      <c r="BL617" s="17" t="s">
        <v>236</v>
      </c>
      <c r="BM617" s="204" t="s">
        <v>957</v>
      </c>
    </row>
    <row r="618" spans="2:65" s="1" customFormat="1" ht="16.5" customHeight="1">
      <c r="B618" s="35"/>
      <c r="C618" s="193" t="s">
        <v>958</v>
      </c>
      <c r="D618" s="193" t="s">
        <v>146</v>
      </c>
      <c r="E618" s="194" t="s">
        <v>933</v>
      </c>
      <c r="F618" s="195" t="s">
        <v>896</v>
      </c>
      <c r="G618" s="196" t="s">
        <v>787</v>
      </c>
      <c r="H618" s="197">
        <v>1</v>
      </c>
      <c r="I618" s="198"/>
      <c r="J618" s="199">
        <f t="shared" si="50"/>
        <v>0</v>
      </c>
      <c r="K618" s="195" t="s">
        <v>1</v>
      </c>
      <c r="L618" s="39"/>
      <c r="M618" s="200" t="s">
        <v>1</v>
      </c>
      <c r="N618" s="201" t="s">
        <v>42</v>
      </c>
      <c r="O618" s="67"/>
      <c r="P618" s="202">
        <f t="shared" si="51"/>
        <v>0</v>
      </c>
      <c r="Q618" s="202">
        <v>0</v>
      </c>
      <c r="R618" s="202">
        <f t="shared" si="52"/>
        <v>0</v>
      </c>
      <c r="S618" s="202">
        <v>0</v>
      </c>
      <c r="T618" s="203">
        <f t="shared" si="53"/>
        <v>0</v>
      </c>
      <c r="AR618" s="204" t="s">
        <v>236</v>
      </c>
      <c r="AT618" s="204" t="s">
        <v>146</v>
      </c>
      <c r="AU618" s="204" t="s">
        <v>164</v>
      </c>
      <c r="AY618" s="17" t="s">
        <v>144</v>
      </c>
      <c r="BE618" s="205">
        <f t="shared" si="54"/>
        <v>0</v>
      </c>
      <c r="BF618" s="205">
        <f t="shared" si="55"/>
        <v>0</v>
      </c>
      <c r="BG618" s="205">
        <f t="shared" si="56"/>
        <v>0</v>
      </c>
      <c r="BH618" s="205">
        <f t="shared" si="57"/>
        <v>0</v>
      </c>
      <c r="BI618" s="205">
        <f t="shared" si="58"/>
        <v>0</v>
      </c>
      <c r="BJ618" s="17" t="s">
        <v>82</v>
      </c>
      <c r="BK618" s="205">
        <f t="shared" si="59"/>
        <v>0</v>
      </c>
      <c r="BL618" s="17" t="s">
        <v>236</v>
      </c>
      <c r="BM618" s="204" t="s">
        <v>959</v>
      </c>
    </row>
    <row r="619" spans="2:63" s="11" customFormat="1" ht="20.85" customHeight="1">
      <c r="B619" s="177"/>
      <c r="C619" s="178"/>
      <c r="D619" s="179" t="s">
        <v>76</v>
      </c>
      <c r="E619" s="191" t="s">
        <v>960</v>
      </c>
      <c r="F619" s="191" t="s">
        <v>961</v>
      </c>
      <c r="G619" s="178"/>
      <c r="H619" s="178"/>
      <c r="I619" s="181"/>
      <c r="J619" s="192">
        <f>BK619</f>
        <v>0</v>
      </c>
      <c r="K619" s="178"/>
      <c r="L619" s="183"/>
      <c r="M619" s="184"/>
      <c r="N619" s="185"/>
      <c r="O619" s="185"/>
      <c r="P619" s="186">
        <f>SUM(P620:P625)</f>
        <v>0</v>
      </c>
      <c r="Q619" s="185"/>
      <c r="R619" s="186">
        <f>SUM(R620:R625)</f>
        <v>0</v>
      </c>
      <c r="S619" s="185"/>
      <c r="T619" s="187">
        <f>SUM(T620:T625)</f>
        <v>0</v>
      </c>
      <c r="AR619" s="188" t="s">
        <v>87</v>
      </c>
      <c r="AT619" s="189" t="s">
        <v>76</v>
      </c>
      <c r="AU619" s="189" t="s">
        <v>87</v>
      </c>
      <c r="AY619" s="188" t="s">
        <v>144</v>
      </c>
      <c r="BK619" s="190">
        <f>SUM(BK620:BK625)</f>
        <v>0</v>
      </c>
    </row>
    <row r="620" spans="2:65" s="1" customFormat="1" ht="24" customHeight="1">
      <c r="B620" s="35"/>
      <c r="C620" s="193" t="s">
        <v>962</v>
      </c>
      <c r="D620" s="193" t="s">
        <v>146</v>
      </c>
      <c r="E620" s="194" t="s">
        <v>963</v>
      </c>
      <c r="F620" s="195" t="s">
        <v>964</v>
      </c>
      <c r="G620" s="196" t="s">
        <v>787</v>
      </c>
      <c r="H620" s="197">
        <v>1</v>
      </c>
      <c r="I620" s="198"/>
      <c r="J620" s="199">
        <f aca="true" t="shared" si="60" ref="J620:J625">ROUND(I620*H620,2)</f>
        <v>0</v>
      </c>
      <c r="K620" s="195" t="s">
        <v>1</v>
      </c>
      <c r="L620" s="39"/>
      <c r="M620" s="200" t="s">
        <v>1</v>
      </c>
      <c r="N620" s="201" t="s">
        <v>42</v>
      </c>
      <c r="O620" s="67"/>
      <c r="P620" s="202">
        <f aca="true" t="shared" si="61" ref="P620:P625">O620*H620</f>
        <v>0</v>
      </c>
      <c r="Q620" s="202">
        <v>0</v>
      </c>
      <c r="R620" s="202">
        <f aca="true" t="shared" si="62" ref="R620:R625">Q620*H620</f>
        <v>0</v>
      </c>
      <c r="S620" s="202">
        <v>0</v>
      </c>
      <c r="T620" s="203">
        <f aca="true" t="shared" si="63" ref="T620:T625">S620*H620</f>
        <v>0</v>
      </c>
      <c r="AR620" s="204" t="s">
        <v>236</v>
      </c>
      <c r="AT620" s="204" t="s">
        <v>146</v>
      </c>
      <c r="AU620" s="204" t="s">
        <v>164</v>
      </c>
      <c r="AY620" s="17" t="s">
        <v>144</v>
      </c>
      <c r="BE620" s="205">
        <f aca="true" t="shared" si="64" ref="BE620:BE625">IF(N620="základní",J620,0)</f>
        <v>0</v>
      </c>
      <c r="BF620" s="205">
        <f aca="true" t="shared" si="65" ref="BF620:BF625">IF(N620="snížená",J620,0)</f>
        <v>0</v>
      </c>
      <c r="BG620" s="205">
        <f aca="true" t="shared" si="66" ref="BG620:BG625">IF(N620="zákl. přenesená",J620,0)</f>
        <v>0</v>
      </c>
      <c r="BH620" s="205">
        <f aca="true" t="shared" si="67" ref="BH620:BH625">IF(N620="sníž. přenesená",J620,0)</f>
        <v>0</v>
      </c>
      <c r="BI620" s="205">
        <f aca="true" t="shared" si="68" ref="BI620:BI625">IF(N620="nulová",J620,0)</f>
        <v>0</v>
      </c>
      <c r="BJ620" s="17" t="s">
        <v>82</v>
      </c>
      <c r="BK620" s="205">
        <f aca="true" t="shared" si="69" ref="BK620:BK625">ROUND(I620*H620,2)</f>
        <v>0</v>
      </c>
      <c r="BL620" s="17" t="s">
        <v>236</v>
      </c>
      <c r="BM620" s="204" t="s">
        <v>965</v>
      </c>
    </row>
    <row r="621" spans="2:65" s="1" customFormat="1" ht="24" customHeight="1">
      <c r="B621" s="35"/>
      <c r="C621" s="193" t="s">
        <v>966</v>
      </c>
      <c r="D621" s="193" t="s">
        <v>146</v>
      </c>
      <c r="E621" s="194" t="s">
        <v>967</v>
      </c>
      <c r="F621" s="195" t="s">
        <v>968</v>
      </c>
      <c r="G621" s="196" t="s">
        <v>226</v>
      </c>
      <c r="H621" s="197">
        <v>1</v>
      </c>
      <c r="I621" s="198"/>
      <c r="J621" s="199">
        <f t="shared" si="60"/>
        <v>0</v>
      </c>
      <c r="K621" s="195" t="s">
        <v>1</v>
      </c>
      <c r="L621" s="39"/>
      <c r="M621" s="200" t="s">
        <v>1</v>
      </c>
      <c r="N621" s="201" t="s">
        <v>42</v>
      </c>
      <c r="O621" s="67"/>
      <c r="P621" s="202">
        <f t="shared" si="61"/>
        <v>0</v>
      </c>
      <c r="Q621" s="202">
        <v>0</v>
      </c>
      <c r="R621" s="202">
        <f t="shared" si="62"/>
        <v>0</v>
      </c>
      <c r="S621" s="202">
        <v>0</v>
      </c>
      <c r="T621" s="203">
        <f t="shared" si="63"/>
        <v>0</v>
      </c>
      <c r="AR621" s="204" t="s">
        <v>236</v>
      </c>
      <c r="AT621" s="204" t="s">
        <v>146</v>
      </c>
      <c r="AU621" s="204" t="s">
        <v>164</v>
      </c>
      <c r="AY621" s="17" t="s">
        <v>144</v>
      </c>
      <c r="BE621" s="205">
        <f t="shared" si="64"/>
        <v>0</v>
      </c>
      <c r="BF621" s="205">
        <f t="shared" si="65"/>
        <v>0</v>
      </c>
      <c r="BG621" s="205">
        <f t="shared" si="66"/>
        <v>0</v>
      </c>
      <c r="BH621" s="205">
        <f t="shared" si="67"/>
        <v>0</v>
      </c>
      <c r="BI621" s="205">
        <f t="shared" si="68"/>
        <v>0</v>
      </c>
      <c r="BJ621" s="17" t="s">
        <v>82</v>
      </c>
      <c r="BK621" s="205">
        <f t="shared" si="69"/>
        <v>0</v>
      </c>
      <c r="BL621" s="17" t="s">
        <v>236</v>
      </c>
      <c r="BM621" s="204" t="s">
        <v>969</v>
      </c>
    </row>
    <row r="622" spans="2:65" s="1" customFormat="1" ht="24" customHeight="1">
      <c r="B622" s="35"/>
      <c r="C622" s="193" t="s">
        <v>970</v>
      </c>
      <c r="D622" s="193" t="s">
        <v>146</v>
      </c>
      <c r="E622" s="194" t="s">
        <v>971</v>
      </c>
      <c r="F622" s="195" t="s">
        <v>972</v>
      </c>
      <c r="G622" s="196" t="s">
        <v>226</v>
      </c>
      <c r="H622" s="197">
        <v>1</v>
      </c>
      <c r="I622" s="198"/>
      <c r="J622" s="199">
        <f t="shared" si="60"/>
        <v>0</v>
      </c>
      <c r="K622" s="195" t="s">
        <v>1</v>
      </c>
      <c r="L622" s="39"/>
      <c r="M622" s="200" t="s">
        <v>1</v>
      </c>
      <c r="N622" s="201" t="s">
        <v>42</v>
      </c>
      <c r="O622" s="67"/>
      <c r="P622" s="202">
        <f t="shared" si="61"/>
        <v>0</v>
      </c>
      <c r="Q622" s="202">
        <v>0</v>
      </c>
      <c r="R622" s="202">
        <f t="shared" si="62"/>
        <v>0</v>
      </c>
      <c r="S622" s="202">
        <v>0</v>
      </c>
      <c r="T622" s="203">
        <f t="shared" si="63"/>
        <v>0</v>
      </c>
      <c r="AR622" s="204" t="s">
        <v>236</v>
      </c>
      <c r="AT622" s="204" t="s">
        <v>146</v>
      </c>
      <c r="AU622" s="204" t="s">
        <v>164</v>
      </c>
      <c r="AY622" s="17" t="s">
        <v>144</v>
      </c>
      <c r="BE622" s="205">
        <f t="shared" si="64"/>
        <v>0</v>
      </c>
      <c r="BF622" s="205">
        <f t="shared" si="65"/>
        <v>0</v>
      </c>
      <c r="BG622" s="205">
        <f t="shared" si="66"/>
        <v>0</v>
      </c>
      <c r="BH622" s="205">
        <f t="shared" si="67"/>
        <v>0</v>
      </c>
      <c r="BI622" s="205">
        <f t="shared" si="68"/>
        <v>0</v>
      </c>
      <c r="BJ622" s="17" t="s">
        <v>82</v>
      </c>
      <c r="BK622" s="205">
        <f t="shared" si="69"/>
        <v>0</v>
      </c>
      <c r="BL622" s="17" t="s">
        <v>236</v>
      </c>
      <c r="BM622" s="204" t="s">
        <v>973</v>
      </c>
    </row>
    <row r="623" spans="2:65" s="1" customFormat="1" ht="16.5" customHeight="1">
      <c r="B623" s="35"/>
      <c r="C623" s="193" t="s">
        <v>974</v>
      </c>
      <c r="D623" s="193" t="s">
        <v>146</v>
      </c>
      <c r="E623" s="194" t="s">
        <v>975</v>
      </c>
      <c r="F623" s="195" t="s">
        <v>976</v>
      </c>
      <c r="G623" s="196" t="s">
        <v>226</v>
      </c>
      <c r="H623" s="197">
        <v>1</v>
      </c>
      <c r="I623" s="198"/>
      <c r="J623" s="199">
        <f t="shared" si="60"/>
        <v>0</v>
      </c>
      <c r="K623" s="195" t="s">
        <v>1</v>
      </c>
      <c r="L623" s="39"/>
      <c r="M623" s="200" t="s">
        <v>1</v>
      </c>
      <c r="N623" s="201" t="s">
        <v>42</v>
      </c>
      <c r="O623" s="67"/>
      <c r="P623" s="202">
        <f t="shared" si="61"/>
        <v>0</v>
      </c>
      <c r="Q623" s="202">
        <v>0</v>
      </c>
      <c r="R623" s="202">
        <f t="shared" si="62"/>
        <v>0</v>
      </c>
      <c r="S623" s="202">
        <v>0</v>
      </c>
      <c r="T623" s="203">
        <f t="shared" si="63"/>
        <v>0</v>
      </c>
      <c r="AR623" s="204" t="s">
        <v>236</v>
      </c>
      <c r="AT623" s="204" t="s">
        <v>146</v>
      </c>
      <c r="AU623" s="204" t="s">
        <v>164</v>
      </c>
      <c r="AY623" s="17" t="s">
        <v>144</v>
      </c>
      <c r="BE623" s="205">
        <f t="shared" si="64"/>
        <v>0</v>
      </c>
      <c r="BF623" s="205">
        <f t="shared" si="65"/>
        <v>0</v>
      </c>
      <c r="BG623" s="205">
        <f t="shared" si="66"/>
        <v>0</v>
      </c>
      <c r="BH623" s="205">
        <f t="shared" si="67"/>
        <v>0</v>
      </c>
      <c r="BI623" s="205">
        <f t="shared" si="68"/>
        <v>0</v>
      </c>
      <c r="BJ623" s="17" t="s">
        <v>82</v>
      </c>
      <c r="BK623" s="205">
        <f t="shared" si="69"/>
        <v>0</v>
      </c>
      <c r="BL623" s="17" t="s">
        <v>236</v>
      </c>
      <c r="BM623" s="204" t="s">
        <v>977</v>
      </c>
    </row>
    <row r="624" spans="2:65" s="1" customFormat="1" ht="16.5" customHeight="1">
      <c r="B624" s="35"/>
      <c r="C624" s="193" t="s">
        <v>978</v>
      </c>
      <c r="D624" s="193" t="s">
        <v>146</v>
      </c>
      <c r="E624" s="194" t="s">
        <v>979</v>
      </c>
      <c r="F624" s="195" t="s">
        <v>980</v>
      </c>
      <c r="G624" s="196" t="s">
        <v>226</v>
      </c>
      <c r="H624" s="197">
        <v>1</v>
      </c>
      <c r="I624" s="198"/>
      <c r="J624" s="199">
        <f t="shared" si="60"/>
        <v>0</v>
      </c>
      <c r="K624" s="195" t="s">
        <v>1</v>
      </c>
      <c r="L624" s="39"/>
      <c r="M624" s="200" t="s">
        <v>1</v>
      </c>
      <c r="N624" s="201" t="s">
        <v>42</v>
      </c>
      <c r="O624" s="67"/>
      <c r="P624" s="202">
        <f t="shared" si="61"/>
        <v>0</v>
      </c>
      <c r="Q624" s="202">
        <v>0</v>
      </c>
      <c r="R624" s="202">
        <f t="shared" si="62"/>
        <v>0</v>
      </c>
      <c r="S624" s="202">
        <v>0</v>
      </c>
      <c r="T624" s="203">
        <f t="shared" si="63"/>
        <v>0</v>
      </c>
      <c r="AR624" s="204" t="s">
        <v>236</v>
      </c>
      <c r="AT624" s="204" t="s">
        <v>146</v>
      </c>
      <c r="AU624" s="204" t="s">
        <v>164</v>
      </c>
      <c r="AY624" s="17" t="s">
        <v>144</v>
      </c>
      <c r="BE624" s="205">
        <f t="shared" si="64"/>
        <v>0</v>
      </c>
      <c r="BF624" s="205">
        <f t="shared" si="65"/>
        <v>0</v>
      </c>
      <c r="BG624" s="205">
        <f t="shared" si="66"/>
        <v>0</v>
      </c>
      <c r="BH624" s="205">
        <f t="shared" si="67"/>
        <v>0</v>
      </c>
      <c r="BI624" s="205">
        <f t="shared" si="68"/>
        <v>0</v>
      </c>
      <c r="BJ624" s="17" t="s">
        <v>82</v>
      </c>
      <c r="BK624" s="205">
        <f t="shared" si="69"/>
        <v>0</v>
      </c>
      <c r="BL624" s="17" t="s">
        <v>236</v>
      </c>
      <c r="BM624" s="204" t="s">
        <v>981</v>
      </c>
    </row>
    <row r="625" spans="2:65" s="1" customFormat="1" ht="16.5" customHeight="1">
      <c r="B625" s="35"/>
      <c r="C625" s="193" t="s">
        <v>982</v>
      </c>
      <c r="D625" s="193" t="s">
        <v>146</v>
      </c>
      <c r="E625" s="194" t="s">
        <v>983</v>
      </c>
      <c r="F625" s="195" t="s">
        <v>984</v>
      </c>
      <c r="G625" s="196" t="s">
        <v>787</v>
      </c>
      <c r="H625" s="197">
        <v>1</v>
      </c>
      <c r="I625" s="198"/>
      <c r="J625" s="199">
        <f t="shared" si="60"/>
        <v>0</v>
      </c>
      <c r="K625" s="195" t="s">
        <v>1</v>
      </c>
      <c r="L625" s="39"/>
      <c r="M625" s="200" t="s">
        <v>1</v>
      </c>
      <c r="N625" s="201" t="s">
        <v>42</v>
      </c>
      <c r="O625" s="67"/>
      <c r="P625" s="202">
        <f t="shared" si="61"/>
        <v>0</v>
      </c>
      <c r="Q625" s="202">
        <v>0</v>
      </c>
      <c r="R625" s="202">
        <f t="shared" si="62"/>
        <v>0</v>
      </c>
      <c r="S625" s="202">
        <v>0</v>
      </c>
      <c r="T625" s="203">
        <f t="shared" si="63"/>
        <v>0</v>
      </c>
      <c r="AR625" s="204" t="s">
        <v>236</v>
      </c>
      <c r="AT625" s="204" t="s">
        <v>146</v>
      </c>
      <c r="AU625" s="204" t="s">
        <v>164</v>
      </c>
      <c r="AY625" s="17" t="s">
        <v>144</v>
      </c>
      <c r="BE625" s="205">
        <f t="shared" si="64"/>
        <v>0</v>
      </c>
      <c r="BF625" s="205">
        <f t="shared" si="65"/>
        <v>0</v>
      </c>
      <c r="BG625" s="205">
        <f t="shared" si="66"/>
        <v>0</v>
      </c>
      <c r="BH625" s="205">
        <f t="shared" si="67"/>
        <v>0</v>
      </c>
      <c r="BI625" s="205">
        <f t="shared" si="68"/>
        <v>0</v>
      </c>
      <c r="BJ625" s="17" t="s">
        <v>82</v>
      </c>
      <c r="BK625" s="205">
        <f t="shared" si="69"/>
        <v>0</v>
      </c>
      <c r="BL625" s="17" t="s">
        <v>236</v>
      </c>
      <c r="BM625" s="204" t="s">
        <v>985</v>
      </c>
    </row>
    <row r="626" spans="2:63" s="11" customFormat="1" ht="20.85" customHeight="1">
      <c r="B626" s="177"/>
      <c r="C626" s="178"/>
      <c r="D626" s="179" t="s">
        <v>76</v>
      </c>
      <c r="E626" s="191" t="s">
        <v>986</v>
      </c>
      <c r="F626" s="191" t="s">
        <v>987</v>
      </c>
      <c r="G626" s="178"/>
      <c r="H626" s="178"/>
      <c r="I626" s="181"/>
      <c r="J626" s="192">
        <f>BK626</f>
        <v>0</v>
      </c>
      <c r="K626" s="178"/>
      <c r="L626" s="183"/>
      <c r="M626" s="184"/>
      <c r="N626" s="185"/>
      <c r="O626" s="185"/>
      <c r="P626" s="186">
        <f>SUM(P627:P632)</f>
        <v>0</v>
      </c>
      <c r="Q626" s="185"/>
      <c r="R626" s="186">
        <f>SUM(R627:R632)</f>
        <v>0</v>
      </c>
      <c r="S626" s="185"/>
      <c r="T626" s="187">
        <f>SUM(T627:T632)</f>
        <v>0</v>
      </c>
      <c r="AR626" s="188" t="s">
        <v>87</v>
      </c>
      <c r="AT626" s="189" t="s">
        <v>76</v>
      </c>
      <c r="AU626" s="189" t="s">
        <v>87</v>
      </c>
      <c r="AY626" s="188" t="s">
        <v>144</v>
      </c>
      <c r="BK626" s="190">
        <f>SUM(BK627:BK632)</f>
        <v>0</v>
      </c>
    </row>
    <row r="627" spans="2:65" s="1" customFormat="1" ht="24" customHeight="1">
      <c r="B627" s="35"/>
      <c r="C627" s="193" t="s">
        <v>988</v>
      </c>
      <c r="D627" s="193" t="s">
        <v>146</v>
      </c>
      <c r="E627" s="194" t="s">
        <v>989</v>
      </c>
      <c r="F627" s="195" t="s">
        <v>990</v>
      </c>
      <c r="G627" s="196" t="s">
        <v>787</v>
      </c>
      <c r="H627" s="197">
        <v>1</v>
      </c>
      <c r="I627" s="198"/>
      <c r="J627" s="199">
        <f aca="true" t="shared" si="70" ref="J627:J632">ROUND(I627*H627,2)</f>
        <v>0</v>
      </c>
      <c r="K627" s="195" t="s">
        <v>1</v>
      </c>
      <c r="L627" s="39"/>
      <c r="M627" s="200" t="s">
        <v>1</v>
      </c>
      <c r="N627" s="201" t="s">
        <v>42</v>
      </c>
      <c r="O627" s="67"/>
      <c r="P627" s="202">
        <f aca="true" t="shared" si="71" ref="P627:P632">O627*H627</f>
        <v>0</v>
      </c>
      <c r="Q627" s="202">
        <v>0</v>
      </c>
      <c r="R627" s="202">
        <f aca="true" t="shared" si="72" ref="R627:R632">Q627*H627</f>
        <v>0</v>
      </c>
      <c r="S627" s="202">
        <v>0</v>
      </c>
      <c r="T627" s="203">
        <f aca="true" t="shared" si="73" ref="T627:T632">S627*H627</f>
        <v>0</v>
      </c>
      <c r="AR627" s="204" t="s">
        <v>236</v>
      </c>
      <c r="AT627" s="204" t="s">
        <v>146</v>
      </c>
      <c r="AU627" s="204" t="s">
        <v>164</v>
      </c>
      <c r="AY627" s="17" t="s">
        <v>144</v>
      </c>
      <c r="BE627" s="205">
        <f aca="true" t="shared" si="74" ref="BE627:BE632">IF(N627="základní",J627,0)</f>
        <v>0</v>
      </c>
      <c r="BF627" s="205">
        <f aca="true" t="shared" si="75" ref="BF627:BF632">IF(N627="snížená",J627,0)</f>
        <v>0</v>
      </c>
      <c r="BG627" s="205">
        <f aca="true" t="shared" si="76" ref="BG627:BG632">IF(N627="zákl. přenesená",J627,0)</f>
        <v>0</v>
      </c>
      <c r="BH627" s="205">
        <f aca="true" t="shared" si="77" ref="BH627:BH632">IF(N627="sníž. přenesená",J627,0)</f>
        <v>0</v>
      </c>
      <c r="BI627" s="205">
        <f aca="true" t="shared" si="78" ref="BI627:BI632">IF(N627="nulová",J627,0)</f>
        <v>0</v>
      </c>
      <c r="BJ627" s="17" t="s">
        <v>82</v>
      </c>
      <c r="BK627" s="205">
        <f aca="true" t="shared" si="79" ref="BK627:BK632">ROUND(I627*H627,2)</f>
        <v>0</v>
      </c>
      <c r="BL627" s="17" t="s">
        <v>236</v>
      </c>
      <c r="BM627" s="204" t="s">
        <v>991</v>
      </c>
    </row>
    <row r="628" spans="2:65" s="1" customFormat="1" ht="36" customHeight="1">
      <c r="B628" s="35"/>
      <c r="C628" s="193" t="s">
        <v>992</v>
      </c>
      <c r="D628" s="193" t="s">
        <v>146</v>
      </c>
      <c r="E628" s="194" t="s">
        <v>993</v>
      </c>
      <c r="F628" s="195" t="s">
        <v>994</v>
      </c>
      <c r="G628" s="196" t="s">
        <v>787</v>
      </c>
      <c r="H628" s="197">
        <v>1</v>
      </c>
      <c r="I628" s="198"/>
      <c r="J628" s="199">
        <f t="shared" si="70"/>
        <v>0</v>
      </c>
      <c r="K628" s="195" t="s">
        <v>1</v>
      </c>
      <c r="L628" s="39"/>
      <c r="M628" s="200" t="s">
        <v>1</v>
      </c>
      <c r="N628" s="201" t="s">
        <v>42</v>
      </c>
      <c r="O628" s="67"/>
      <c r="P628" s="202">
        <f t="shared" si="71"/>
        <v>0</v>
      </c>
      <c r="Q628" s="202">
        <v>0</v>
      </c>
      <c r="R628" s="202">
        <f t="shared" si="72"/>
        <v>0</v>
      </c>
      <c r="S628" s="202">
        <v>0</v>
      </c>
      <c r="T628" s="203">
        <f t="shared" si="73"/>
        <v>0</v>
      </c>
      <c r="AR628" s="204" t="s">
        <v>236</v>
      </c>
      <c r="AT628" s="204" t="s">
        <v>146</v>
      </c>
      <c r="AU628" s="204" t="s">
        <v>164</v>
      </c>
      <c r="AY628" s="17" t="s">
        <v>144</v>
      </c>
      <c r="BE628" s="205">
        <f t="shared" si="74"/>
        <v>0</v>
      </c>
      <c r="BF628" s="205">
        <f t="shared" si="75"/>
        <v>0</v>
      </c>
      <c r="BG628" s="205">
        <f t="shared" si="76"/>
        <v>0</v>
      </c>
      <c r="BH628" s="205">
        <f t="shared" si="77"/>
        <v>0</v>
      </c>
      <c r="BI628" s="205">
        <f t="shared" si="78"/>
        <v>0</v>
      </c>
      <c r="BJ628" s="17" t="s">
        <v>82</v>
      </c>
      <c r="BK628" s="205">
        <f t="shared" si="79"/>
        <v>0</v>
      </c>
      <c r="BL628" s="17" t="s">
        <v>236</v>
      </c>
      <c r="BM628" s="204" t="s">
        <v>995</v>
      </c>
    </row>
    <row r="629" spans="2:65" s="1" customFormat="1" ht="16.5" customHeight="1">
      <c r="B629" s="35"/>
      <c r="C629" s="193" t="s">
        <v>996</v>
      </c>
      <c r="D629" s="193" t="s">
        <v>146</v>
      </c>
      <c r="E629" s="194" t="s">
        <v>997</v>
      </c>
      <c r="F629" s="195" t="s">
        <v>998</v>
      </c>
      <c r="G629" s="196" t="s">
        <v>787</v>
      </c>
      <c r="H629" s="197">
        <v>1</v>
      </c>
      <c r="I629" s="198"/>
      <c r="J629" s="199">
        <f t="shared" si="70"/>
        <v>0</v>
      </c>
      <c r="K629" s="195" t="s">
        <v>1</v>
      </c>
      <c r="L629" s="39"/>
      <c r="M629" s="200" t="s">
        <v>1</v>
      </c>
      <c r="N629" s="201" t="s">
        <v>42</v>
      </c>
      <c r="O629" s="67"/>
      <c r="P629" s="202">
        <f t="shared" si="71"/>
        <v>0</v>
      </c>
      <c r="Q629" s="202">
        <v>0</v>
      </c>
      <c r="R629" s="202">
        <f t="shared" si="72"/>
        <v>0</v>
      </c>
      <c r="S629" s="202">
        <v>0</v>
      </c>
      <c r="T629" s="203">
        <f t="shared" si="73"/>
        <v>0</v>
      </c>
      <c r="AR629" s="204" t="s">
        <v>236</v>
      </c>
      <c r="AT629" s="204" t="s">
        <v>146</v>
      </c>
      <c r="AU629" s="204" t="s">
        <v>164</v>
      </c>
      <c r="AY629" s="17" t="s">
        <v>144</v>
      </c>
      <c r="BE629" s="205">
        <f t="shared" si="74"/>
        <v>0</v>
      </c>
      <c r="BF629" s="205">
        <f t="shared" si="75"/>
        <v>0</v>
      </c>
      <c r="BG629" s="205">
        <f t="shared" si="76"/>
        <v>0</v>
      </c>
      <c r="BH629" s="205">
        <f t="shared" si="77"/>
        <v>0</v>
      </c>
      <c r="BI629" s="205">
        <f t="shared" si="78"/>
        <v>0</v>
      </c>
      <c r="BJ629" s="17" t="s">
        <v>82</v>
      </c>
      <c r="BK629" s="205">
        <f t="shared" si="79"/>
        <v>0</v>
      </c>
      <c r="BL629" s="17" t="s">
        <v>236</v>
      </c>
      <c r="BM629" s="204" t="s">
        <v>999</v>
      </c>
    </row>
    <row r="630" spans="2:65" s="1" customFormat="1" ht="16.5" customHeight="1">
      <c r="B630" s="35"/>
      <c r="C630" s="193" t="s">
        <v>1000</v>
      </c>
      <c r="D630" s="193" t="s">
        <v>146</v>
      </c>
      <c r="E630" s="194" t="s">
        <v>1001</v>
      </c>
      <c r="F630" s="195" t="s">
        <v>1002</v>
      </c>
      <c r="G630" s="196" t="s">
        <v>787</v>
      </c>
      <c r="H630" s="197">
        <v>1</v>
      </c>
      <c r="I630" s="198"/>
      <c r="J630" s="199">
        <f t="shared" si="70"/>
        <v>0</v>
      </c>
      <c r="K630" s="195" t="s">
        <v>1</v>
      </c>
      <c r="L630" s="39"/>
      <c r="M630" s="200" t="s">
        <v>1</v>
      </c>
      <c r="N630" s="201" t="s">
        <v>42</v>
      </c>
      <c r="O630" s="67"/>
      <c r="P630" s="202">
        <f t="shared" si="71"/>
        <v>0</v>
      </c>
      <c r="Q630" s="202">
        <v>0</v>
      </c>
      <c r="R630" s="202">
        <f t="shared" si="72"/>
        <v>0</v>
      </c>
      <c r="S630" s="202">
        <v>0</v>
      </c>
      <c r="T630" s="203">
        <f t="shared" si="73"/>
        <v>0</v>
      </c>
      <c r="AR630" s="204" t="s">
        <v>236</v>
      </c>
      <c r="AT630" s="204" t="s">
        <v>146</v>
      </c>
      <c r="AU630" s="204" t="s">
        <v>164</v>
      </c>
      <c r="AY630" s="17" t="s">
        <v>144</v>
      </c>
      <c r="BE630" s="205">
        <f t="shared" si="74"/>
        <v>0</v>
      </c>
      <c r="BF630" s="205">
        <f t="shared" si="75"/>
        <v>0</v>
      </c>
      <c r="BG630" s="205">
        <f t="shared" si="76"/>
        <v>0</v>
      </c>
      <c r="BH630" s="205">
        <f t="shared" si="77"/>
        <v>0</v>
      </c>
      <c r="BI630" s="205">
        <f t="shared" si="78"/>
        <v>0</v>
      </c>
      <c r="BJ630" s="17" t="s">
        <v>82</v>
      </c>
      <c r="BK630" s="205">
        <f t="shared" si="79"/>
        <v>0</v>
      </c>
      <c r="BL630" s="17" t="s">
        <v>236</v>
      </c>
      <c r="BM630" s="204" t="s">
        <v>1003</v>
      </c>
    </row>
    <row r="631" spans="2:65" s="1" customFormat="1" ht="16.5" customHeight="1">
      <c r="B631" s="35"/>
      <c r="C631" s="193" t="s">
        <v>1004</v>
      </c>
      <c r="D631" s="193" t="s">
        <v>146</v>
      </c>
      <c r="E631" s="194" t="s">
        <v>1005</v>
      </c>
      <c r="F631" s="195" t="s">
        <v>1006</v>
      </c>
      <c r="G631" s="196" t="s">
        <v>787</v>
      </c>
      <c r="H631" s="197">
        <v>1</v>
      </c>
      <c r="I631" s="198"/>
      <c r="J631" s="199">
        <f t="shared" si="70"/>
        <v>0</v>
      </c>
      <c r="K631" s="195" t="s">
        <v>1</v>
      </c>
      <c r="L631" s="39"/>
      <c r="M631" s="200" t="s">
        <v>1</v>
      </c>
      <c r="N631" s="201" t="s">
        <v>42</v>
      </c>
      <c r="O631" s="67"/>
      <c r="P631" s="202">
        <f t="shared" si="71"/>
        <v>0</v>
      </c>
      <c r="Q631" s="202">
        <v>0</v>
      </c>
      <c r="R631" s="202">
        <f t="shared" si="72"/>
        <v>0</v>
      </c>
      <c r="S631" s="202">
        <v>0</v>
      </c>
      <c r="T631" s="203">
        <f t="shared" si="73"/>
        <v>0</v>
      </c>
      <c r="AR631" s="204" t="s">
        <v>236</v>
      </c>
      <c r="AT631" s="204" t="s">
        <v>146</v>
      </c>
      <c r="AU631" s="204" t="s">
        <v>164</v>
      </c>
      <c r="AY631" s="17" t="s">
        <v>144</v>
      </c>
      <c r="BE631" s="205">
        <f t="shared" si="74"/>
        <v>0</v>
      </c>
      <c r="BF631" s="205">
        <f t="shared" si="75"/>
        <v>0</v>
      </c>
      <c r="BG631" s="205">
        <f t="shared" si="76"/>
        <v>0</v>
      </c>
      <c r="BH631" s="205">
        <f t="shared" si="77"/>
        <v>0</v>
      </c>
      <c r="BI631" s="205">
        <f t="shared" si="78"/>
        <v>0</v>
      </c>
      <c r="BJ631" s="17" t="s">
        <v>82</v>
      </c>
      <c r="BK631" s="205">
        <f t="shared" si="79"/>
        <v>0</v>
      </c>
      <c r="BL631" s="17" t="s">
        <v>236</v>
      </c>
      <c r="BM631" s="204" t="s">
        <v>1007</v>
      </c>
    </row>
    <row r="632" spans="2:65" s="1" customFormat="1" ht="16.5" customHeight="1">
      <c r="B632" s="35"/>
      <c r="C632" s="193" t="s">
        <v>1008</v>
      </c>
      <c r="D632" s="193" t="s">
        <v>146</v>
      </c>
      <c r="E632" s="194" t="s">
        <v>1009</v>
      </c>
      <c r="F632" s="195" t="s">
        <v>1010</v>
      </c>
      <c r="G632" s="196" t="s">
        <v>787</v>
      </c>
      <c r="H632" s="197">
        <v>1</v>
      </c>
      <c r="I632" s="198"/>
      <c r="J632" s="199">
        <f t="shared" si="70"/>
        <v>0</v>
      </c>
      <c r="K632" s="195" t="s">
        <v>1</v>
      </c>
      <c r="L632" s="39"/>
      <c r="M632" s="200" t="s">
        <v>1</v>
      </c>
      <c r="N632" s="201" t="s">
        <v>42</v>
      </c>
      <c r="O632" s="67"/>
      <c r="P632" s="202">
        <f t="shared" si="71"/>
        <v>0</v>
      </c>
      <c r="Q632" s="202">
        <v>0</v>
      </c>
      <c r="R632" s="202">
        <f t="shared" si="72"/>
        <v>0</v>
      </c>
      <c r="S632" s="202">
        <v>0</v>
      </c>
      <c r="T632" s="203">
        <f t="shared" si="73"/>
        <v>0</v>
      </c>
      <c r="AR632" s="204" t="s">
        <v>236</v>
      </c>
      <c r="AT632" s="204" t="s">
        <v>146</v>
      </c>
      <c r="AU632" s="204" t="s">
        <v>164</v>
      </c>
      <c r="AY632" s="17" t="s">
        <v>144</v>
      </c>
      <c r="BE632" s="205">
        <f t="shared" si="74"/>
        <v>0</v>
      </c>
      <c r="BF632" s="205">
        <f t="shared" si="75"/>
        <v>0</v>
      </c>
      <c r="BG632" s="205">
        <f t="shared" si="76"/>
        <v>0</v>
      </c>
      <c r="BH632" s="205">
        <f t="shared" si="77"/>
        <v>0</v>
      </c>
      <c r="BI632" s="205">
        <f t="shared" si="78"/>
        <v>0</v>
      </c>
      <c r="BJ632" s="17" t="s">
        <v>82</v>
      </c>
      <c r="BK632" s="205">
        <f t="shared" si="79"/>
        <v>0</v>
      </c>
      <c r="BL632" s="17" t="s">
        <v>236</v>
      </c>
      <c r="BM632" s="204" t="s">
        <v>1011</v>
      </c>
    </row>
    <row r="633" spans="2:63" s="11" customFormat="1" ht="22.9" customHeight="1">
      <c r="B633" s="177"/>
      <c r="C633" s="178"/>
      <c r="D633" s="179" t="s">
        <v>76</v>
      </c>
      <c r="E633" s="191" t="s">
        <v>1012</v>
      </c>
      <c r="F633" s="191" t="s">
        <v>1013</v>
      </c>
      <c r="G633" s="178"/>
      <c r="H633" s="178"/>
      <c r="I633" s="181"/>
      <c r="J633" s="192">
        <f>BK633</f>
        <v>0</v>
      </c>
      <c r="K633" s="178"/>
      <c r="L633" s="183"/>
      <c r="M633" s="184"/>
      <c r="N633" s="185"/>
      <c r="O633" s="185"/>
      <c r="P633" s="186">
        <f>SUM(P634:P637)</f>
        <v>0</v>
      </c>
      <c r="Q633" s="185"/>
      <c r="R633" s="186">
        <f>SUM(R634:R637)</f>
        <v>0</v>
      </c>
      <c r="S633" s="185"/>
      <c r="T633" s="187">
        <f>SUM(T634:T637)</f>
        <v>0</v>
      </c>
      <c r="AR633" s="188" t="s">
        <v>87</v>
      </c>
      <c r="AT633" s="189" t="s">
        <v>76</v>
      </c>
      <c r="AU633" s="189" t="s">
        <v>82</v>
      </c>
      <c r="AY633" s="188" t="s">
        <v>144</v>
      </c>
      <c r="BK633" s="190">
        <f>SUM(BK634:BK637)</f>
        <v>0</v>
      </c>
    </row>
    <row r="634" spans="2:65" s="1" customFormat="1" ht="24" customHeight="1">
      <c r="B634" s="35"/>
      <c r="C634" s="193" t="s">
        <v>1014</v>
      </c>
      <c r="D634" s="193" t="s">
        <v>146</v>
      </c>
      <c r="E634" s="194" t="s">
        <v>1015</v>
      </c>
      <c r="F634" s="195" t="s">
        <v>1016</v>
      </c>
      <c r="G634" s="196" t="s">
        <v>226</v>
      </c>
      <c r="H634" s="197">
        <v>2</v>
      </c>
      <c r="I634" s="198"/>
      <c r="J634" s="199">
        <f>ROUND(I634*H634,2)</f>
        <v>0</v>
      </c>
      <c r="K634" s="195" t="s">
        <v>1</v>
      </c>
      <c r="L634" s="39"/>
      <c r="M634" s="200" t="s">
        <v>1</v>
      </c>
      <c r="N634" s="201" t="s">
        <v>42</v>
      </c>
      <c r="O634" s="67"/>
      <c r="P634" s="202">
        <f>O634*H634</f>
        <v>0</v>
      </c>
      <c r="Q634" s="202">
        <v>0</v>
      </c>
      <c r="R634" s="202">
        <f>Q634*H634</f>
        <v>0</v>
      </c>
      <c r="S634" s="202">
        <v>0</v>
      </c>
      <c r="T634" s="203">
        <f>S634*H634</f>
        <v>0</v>
      </c>
      <c r="AR634" s="204" t="s">
        <v>236</v>
      </c>
      <c r="AT634" s="204" t="s">
        <v>146</v>
      </c>
      <c r="AU634" s="204" t="s">
        <v>87</v>
      </c>
      <c r="AY634" s="17" t="s">
        <v>144</v>
      </c>
      <c r="BE634" s="205">
        <f>IF(N634="základní",J634,0)</f>
        <v>0</v>
      </c>
      <c r="BF634" s="205">
        <f>IF(N634="snížená",J634,0)</f>
        <v>0</v>
      </c>
      <c r="BG634" s="205">
        <f>IF(N634="zákl. přenesená",J634,0)</f>
        <v>0</v>
      </c>
      <c r="BH634" s="205">
        <f>IF(N634="sníž. přenesená",J634,0)</f>
        <v>0</v>
      </c>
      <c r="BI634" s="205">
        <f>IF(N634="nulová",J634,0)</f>
        <v>0</v>
      </c>
      <c r="BJ634" s="17" t="s">
        <v>82</v>
      </c>
      <c r="BK634" s="205">
        <f>ROUND(I634*H634,2)</f>
        <v>0</v>
      </c>
      <c r="BL634" s="17" t="s">
        <v>236</v>
      </c>
      <c r="BM634" s="204" t="s">
        <v>1017</v>
      </c>
    </row>
    <row r="635" spans="2:51" s="13" customFormat="1" ht="12">
      <c r="B635" s="217"/>
      <c r="C635" s="218"/>
      <c r="D635" s="208" t="s">
        <v>153</v>
      </c>
      <c r="E635" s="219" t="s">
        <v>1</v>
      </c>
      <c r="F635" s="220" t="s">
        <v>1018</v>
      </c>
      <c r="G635" s="218"/>
      <c r="H635" s="221">
        <v>2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153</v>
      </c>
      <c r="AU635" s="227" t="s">
        <v>87</v>
      </c>
      <c r="AV635" s="13" t="s">
        <v>87</v>
      </c>
      <c r="AW635" s="13" t="s">
        <v>33</v>
      </c>
      <c r="AX635" s="13" t="s">
        <v>82</v>
      </c>
      <c r="AY635" s="227" t="s">
        <v>144</v>
      </c>
    </row>
    <row r="636" spans="2:65" s="1" customFormat="1" ht="36" customHeight="1">
      <c r="B636" s="35"/>
      <c r="C636" s="193" t="s">
        <v>1019</v>
      </c>
      <c r="D636" s="193" t="s">
        <v>146</v>
      </c>
      <c r="E636" s="194" t="s">
        <v>1020</v>
      </c>
      <c r="F636" s="195" t="s">
        <v>1021</v>
      </c>
      <c r="G636" s="196" t="s">
        <v>226</v>
      </c>
      <c r="H636" s="197">
        <v>2</v>
      </c>
      <c r="I636" s="198"/>
      <c r="J636" s="199">
        <f>ROUND(I636*H636,2)</f>
        <v>0</v>
      </c>
      <c r="K636" s="195" t="s">
        <v>1</v>
      </c>
      <c r="L636" s="39"/>
      <c r="M636" s="200" t="s">
        <v>1</v>
      </c>
      <c r="N636" s="201" t="s">
        <v>42</v>
      </c>
      <c r="O636" s="67"/>
      <c r="P636" s="202">
        <f>O636*H636</f>
        <v>0</v>
      </c>
      <c r="Q636" s="202">
        <v>0</v>
      </c>
      <c r="R636" s="202">
        <f>Q636*H636</f>
        <v>0</v>
      </c>
      <c r="S636" s="202">
        <v>0</v>
      </c>
      <c r="T636" s="203">
        <f>S636*H636</f>
        <v>0</v>
      </c>
      <c r="AR636" s="204" t="s">
        <v>236</v>
      </c>
      <c r="AT636" s="204" t="s">
        <v>146</v>
      </c>
      <c r="AU636" s="204" t="s">
        <v>87</v>
      </c>
      <c r="AY636" s="17" t="s">
        <v>144</v>
      </c>
      <c r="BE636" s="205">
        <f>IF(N636="základní",J636,0)</f>
        <v>0</v>
      </c>
      <c r="BF636" s="205">
        <f>IF(N636="snížená",J636,0)</f>
        <v>0</v>
      </c>
      <c r="BG636" s="205">
        <f>IF(N636="zákl. přenesená",J636,0)</f>
        <v>0</v>
      </c>
      <c r="BH636" s="205">
        <f>IF(N636="sníž. přenesená",J636,0)</f>
        <v>0</v>
      </c>
      <c r="BI636" s="205">
        <f>IF(N636="nulová",J636,0)</f>
        <v>0</v>
      </c>
      <c r="BJ636" s="17" t="s">
        <v>82</v>
      </c>
      <c r="BK636" s="205">
        <f>ROUND(I636*H636,2)</f>
        <v>0</v>
      </c>
      <c r="BL636" s="17" t="s">
        <v>236</v>
      </c>
      <c r="BM636" s="204" t="s">
        <v>1022</v>
      </c>
    </row>
    <row r="637" spans="2:51" s="13" customFormat="1" ht="12">
      <c r="B637" s="217"/>
      <c r="C637" s="218"/>
      <c r="D637" s="208" t="s">
        <v>153</v>
      </c>
      <c r="E637" s="219" t="s">
        <v>1</v>
      </c>
      <c r="F637" s="220" t="s">
        <v>1018</v>
      </c>
      <c r="G637" s="218"/>
      <c r="H637" s="221">
        <v>2</v>
      </c>
      <c r="I637" s="222"/>
      <c r="J637" s="218"/>
      <c r="K637" s="218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153</v>
      </c>
      <c r="AU637" s="227" t="s">
        <v>87</v>
      </c>
      <c r="AV637" s="13" t="s">
        <v>87</v>
      </c>
      <c r="AW637" s="13" t="s">
        <v>33</v>
      </c>
      <c r="AX637" s="13" t="s">
        <v>82</v>
      </c>
      <c r="AY637" s="227" t="s">
        <v>144</v>
      </c>
    </row>
    <row r="638" spans="2:63" s="11" customFormat="1" ht="22.9" customHeight="1">
      <c r="B638" s="177"/>
      <c r="C638" s="178"/>
      <c r="D638" s="179" t="s">
        <v>76</v>
      </c>
      <c r="E638" s="191" t="s">
        <v>1023</v>
      </c>
      <c r="F638" s="191" t="s">
        <v>1024</v>
      </c>
      <c r="G638" s="178"/>
      <c r="H638" s="178"/>
      <c r="I638" s="181"/>
      <c r="J638" s="192">
        <f>BK638</f>
        <v>0</v>
      </c>
      <c r="K638" s="178"/>
      <c r="L638" s="183"/>
      <c r="M638" s="184"/>
      <c r="N638" s="185"/>
      <c r="O638" s="185"/>
      <c r="P638" s="186">
        <f>SUM(P639:P671)</f>
        <v>0</v>
      </c>
      <c r="Q638" s="185"/>
      <c r="R638" s="186">
        <f>SUM(R639:R671)</f>
        <v>1.2864478200000002</v>
      </c>
      <c r="S638" s="185"/>
      <c r="T638" s="187">
        <f>SUM(T639:T671)</f>
        <v>1.7388194599999998</v>
      </c>
      <c r="AR638" s="188" t="s">
        <v>87</v>
      </c>
      <c r="AT638" s="189" t="s">
        <v>76</v>
      </c>
      <c r="AU638" s="189" t="s">
        <v>82</v>
      </c>
      <c r="AY638" s="188" t="s">
        <v>144</v>
      </c>
      <c r="BK638" s="190">
        <f>SUM(BK639:BK671)</f>
        <v>0</v>
      </c>
    </row>
    <row r="639" spans="2:65" s="1" customFormat="1" ht="24" customHeight="1">
      <c r="B639" s="35"/>
      <c r="C639" s="193" t="s">
        <v>1025</v>
      </c>
      <c r="D639" s="193" t="s">
        <v>146</v>
      </c>
      <c r="E639" s="194" t="s">
        <v>1026</v>
      </c>
      <c r="F639" s="195" t="s">
        <v>1027</v>
      </c>
      <c r="G639" s="196" t="s">
        <v>210</v>
      </c>
      <c r="H639" s="197">
        <v>48.022</v>
      </c>
      <c r="I639" s="198"/>
      <c r="J639" s="199">
        <f>ROUND(I639*H639,2)</f>
        <v>0</v>
      </c>
      <c r="K639" s="195" t="s">
        <v>1</v>
      </c>
      <c r="L639" s="39"/>
      <c r="M639" s="200" t="s">
        <v>1</v>
      </c>
      <c r="N639" s="201" t="s">
        <v>42</v>
      </c>
      <c r="O639" s="67"/>
      <c r="P639" s="202">
        <f>O639*H639</f>
        <v>0</v>
      </c>
      <c r="Q639" s="202">
        <v>0.01488</v>
      </c>
      <c r="R639" s="202">
        <f>Q639*H639</f>
        <v>0.71456736</v>
      </c>
      <c r="S639" s="202">
        <v>0</v>
      </c>
      <c r="T639" s="203">
        <f>S639*H639</f>
        <v>0</v>
      </c>
      <c r="AR639" s="204" t="s">
        <v>236</v>
      </c>
      <c r="AT639" s="204" t="s">
        <v>146</v>
      </c>
      <c r="AU639" s="204" t="s">
        <v>87</v>
      </c>
      <c r="AY639" s="17" t="s">
        <v>144</v>
      </c>
      <c r="BE639" s="205">
        <f>IF(N639="základní",J639,0)</f>
        <v>0</v>
      </c>
      <c r="BF639" s="205">
        <f>IF(N639="snížená",J639,0)</f>
        <v>0</v>
      </c>
      <c r="BG639" s="205">
        <f>IF(N639="zákl. přenesená",J639,0)</f>
        <v>0</v>
      </c>
      <c r="BH639" s="205">
        <f>IF(N639="sníž. přenesená",J639,0)</f>
        <v>0</v>
      </c>
      <c r="BI639" s="205">
        <f>IF(N639="nulová",J639,0)</f>
        <v>0</v>
      </c>
      <c r="BJ639" s="17" t="s">
        <v>82</v>
      </c>
      <c r="BK639" s="205">
        <f>ROUND(I639*H639,2)</f>
        <v>0</v>
      </c>
      <c r="BL639" s="17" t="s">
        <v>236</v>
      </c>
      <c r="BM639" s="204" t="s">
        <v>1028</v>
      </c>
    </row>
    <row r="640" spans="2:51" s="12" customFormat="1" ht="12">
      <c r="B640" s="206"/>
      <c r="C640" s="207"/>
      <c r="D640" s="208" t="s">
        <v>153</v>
      </c>
      <c r="E640" s="209" t="s">
        <v>1</v>
      </c>
      <c r="F640" s="210" t="s">
        <v>1029</v>
      </c>
      <c r="G640" s="207"/>
      <c r="H640" s="209" t="s">
        <v>1</v>
      </c>
      <c r="I640" s="211"/>
      <c r="J640" s="207"/>
      <c r="K640" s="207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153</v>
      </c>
      <c r="AU640" s="216" t="s">
        <v>87</v>
      </c>
      <c r="AV640" s="12" t="s">
        <v>82</v>
      </c>
      <c r="AW640" s="12" t="s">
        <v>33</v>
      </c>
      <c r="AX640" s="12" t="s">
        <v>77</v>
      </c>
      <c r="AY640" s="216" t="s">
        <v>144</v>
      </c>
    </row>
    <row r="641" spans="2:51" s="13" customFormat="1" ht="12">
      <c r="B641" s="217"/>
      <c r="C641" s="218"/>
      <c r="D641" s="208" t="s">
        <v>153</v>
      </c>
      <c r="E641" s="219" t="s">
        <v>1</v>
      </c>
      <c r="F641" s="220" t="s">
        <v>1030</v>
      </c>
      <c r="G641" s="218"/>
      <c r="H641" s="221">
        <v>18.324</v>
      </c>
      <c r="I641" s="222"/>
      <c r="J641" s="218"/>
      <c r="K641" s="218"/>
      <c r="L641" s="223"/>
      <c r="M641" s="224"/>
      <c r="N641" s="225"/>
      <c r="O641" s="225"/>
      <c r="P641" s="225"/>
      <c r="Q641" s="225"/>
      <c r="R641" s="225"/>
      <c r="S641" s="225"/>
      <c r="T641" s="226"/>
      <c r="AT641" s="227" t="s">
        <v>153</v>
      </c>
      <c r="AU641" s="227" t="s">
        <v>87</v>
      </c>
      <c r="AV641" s="13" t="s">
        <v>87</v>
      </c>
      <c r="AW641" s="13" t="s">
        <v>33</v>
      </c>
      <c r="AX641" s="13" t="s">
        <v>77</v>
      </c>
      <c r="AY641" s="227" t="s">
        <v>144</v>
      </c>
    </row>
    <row r="642" spans="2:51" s="12" customFormat="1" ht="12">
      <c r="B642" s="206"/>
      <c r="C642" s="207"/>
      <c r="D642" s="208" t="s">
        <v>153</v>
      </c>
      <c r="E642" s="209" t="s">
        <v>1</v>
      </c>
      <c r="F642" s="210" t="s">
        <v>1031</v>
      </c>
      <c r="G642" s="207"/>
      <c r="H642" s="209" t="s">
        <v>1</v>
      </c>
      <c r="I642" s="211"/>
      <c r="J642" s="207"/>
      <c r="K642" s="207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153</v>
      </c>
      <c r="AU642" s="216" t="s">
        <v>87</v>
      </c>
      <c r="AV642" s="12" t="s">
        <v>82</v>
      </c>
      <c r="AW642" s="12" t="s">
        <v>33</v>
      </c>
      <c r="AX642" s="12" t="s">
        <v>77</v>
      </c>
      <c r="AY642" s="216" t="s">
        <v>144</v>
      </c>
    </row>
    <row r="643" spans="2:51" s="13" customFormat="1" ht="12">
      <c r="B643" s="217"/>
      <c r="C643" s="218"/>
      <c r="D643" s="208" t="s">
        <v>153</v>
      </c>
      <c r="E643" s="219" t="s">
        <v>1</v>
      </c>
      <c r="F643" s="220" t="s">
        <v>1032</v>
      </c>
      <c r="G643" s="218"/>
      <c r="H643" s="221">
        <v>29.698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153</v>
      </c>
      <c r="AU643" s="227" t="s">
        <v>87</v>
      </c>
      <c r="AV643" s="13" t="s">
        <v>87</v>
      </c>
      <c r="AW643" s="13" t="s">
        <v>33</v>
      </c>
      <c r="AX643" s="13" t="s">
        <v>77</v>
      </c>
      <c r="AY643" s="227" t="s">
        <v>144</v>
      </c>
    </row>
    <row r="644" spans="2:51" s="14" customFormat="1" ht="12">
      <c r="B644" s="228"/>
      <c r="C644" s="229"/>
      <c r="D644" s="208" t="s">
        <v>153</v>
      </c>
      <c r="E644" s="230" t="s">
        <v>1</v>
      </c>
      <c r="F644" s="231" t="s">
        <v>163</v>
      </c>
      <c r="G644" s="229"/>
      <c r="H644" s="232">
        <v>48.022000000000006</v>
      </c>
      <c r="I644" s="233"/>
      <c r="J644" s="229"/>
      <c r="K644" s="229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153</v>
      </c>
      <c r="AU644" s="238" t="s">
        <v>87</v>
      </c>
      <c r="AV644" s="14" t="s">
        <v>151</v>
      </c>
      <c r="AW644" s="14" t="s">
        <v>33</v>
      </c>
      <c r="AX644" s="14" t="s">
        <v>82</v>
      </c>
      <c r="AY644" s="238" t="s">
        <v>144</v>
      </c>
    </row>
    <row r="645" spans="2:65" s="1" customFormat="1" ht="16.5" customHeight="1">
      <c r="B645" s="35"/>
      <c r="C645" s="193" t="s">
        <v>1033</v>
      </c>
      <c r="D645" s="193" t="s">
        <v>146</v>
      </c>
      <c r="E645" s="194" t="s">
        <v>1034</v>
      </c>
      <c r="F645" s="195" t="s">
        <v>1035</v>
      </c>
      <c r="G645" s="196" t="s">
        <v>210</v>
      </c>
      <c r="H645" s="197">
        <v>48.022</v>
      </c>
      <c r="I645" s="198"/>
      <c r="J645" s="199">
        <f>ROUND(I645*H645,2)</f>
        <v>0</v>
      </c>
      <c r="K645" s="195" t="s">
        <v>150</v>
      </c>
      <c r="L645" s="39"/>
      <c r="M645" s="200" t="s">
        <v>1</v>
      </c>
      <c r="N645" s="201" t="s">
        <v>42</v>
      </c>
      <c r="O645" s="67"/>
      <c r="P645" s="202">
        <f>O645*H645</f>
        <v>0</v>
      </c>
      <c r="Q645" s="202">
        <v>0</v>
      </c>
      <c r="R645" s="202">
        <f>Q645*H645</f>
        <v>0</v>
      </c>
      <c r="S645" s="202">
        <v>0.022</v>
      </c>
      <c r="T645" s="203">
        <f>S645*H645</f>
        <v>1.056484</v>
      </c>
      <c r="AR645" s="204" t="s">
        <v>236</v>
      </c>
      <c r="AT645" s="204" t="s">
        <v>146</v>
      </c>
      <c r="AU645" s="204" t="s">
        <v>87</v>
      </c>
      <c r="AY645" s="17" t="s">
        <v>144</v>
      </c>
      <c r="BE645" s="205">
        <f>IF(N645="základní",J645,0)</f>
        <v>0</v>
      </c>
      <c r="BF645" s="205">
        <f>IF(N645="snížená",J645,0)</f>
        <v>0</v>
      </c>
      <c r="BG645" s="205">
        <f>IF(N645="zákl. přenesená",J645,0)</f>
        <v>0</v>
      </c>
      <c r="BH645" s="205">
        <f>IF(N645="sníž. přenesená",J645,0)</f>
        <v>0</v>
      </c>
      <c r="BI645" s="205">
        <f>IF(N645="nulová",J645,0)</f>
        <v>0</v>
      </c>
      <c r="BJ645" s="17" t="s">
        <v>82</v>
      </c>
      <c r="BK645" s="205">
        <f>ROUND(I645*H645,2)</f>
        <v>0</v>
      </c>
      <c r="BL645" s="17" t="s">
        <v>236</v>
      </c>
      <c r="BM645" s="204" t="s">
        <v>1036</v>
      </c>
    </row>
    <row r="646" spans="2:51" s="12" customFormat="1" ht="12">
      <c r="B646" s="206"/>
      <c r="C646" s="207"/>
      <c r="D646" s="208" t="s">
        <v>153</v>
      </c>
      <c r="E646" s="209" t="s">
        <v>1</v>
      </c>
      <c r="F646" s="210" t="s">
        <v>1029</v>
      </c>
      <c r="G646" s="207"/>
      <c r="H646" s="209" t="s">
        <v>1</v>
      </c>
      <c r="I646" s="211"/>
      <c r="J646" s="207"/>
      <c r="K646" s="207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153</v>
      </c>
      <c r="AU646" s="216" t="s">
        <v>87</v>
      </c>
      <c r="AV646" s="12" t="s">
        <v>82</v>
      </c>
      <c r="AW646" s="12" t="s">
        <v>33</v>
      </c>
      <c r="AX646" s="12" t="s">
        <v>77</v>
      </c>
      <c r="AY646" s="216" t="s">
        <v>144</v>
      </c>
    </row>
    <row r="647" spans="2:51" s="13" customFormat="1" ht="12">
      <c r="B647" s="217"/>
      <c r="C647" s="218"/>
      <c r="D647" s="208" t="s">
        <v>153</v>
      </c>
      <c r="E647" s="219" t="s">
        <v>1</v>
      </c>
      <c r="F647" s="220" t="s">
        <v>1030</v>
      </c>
      <c r="G647" s="218"/>
      <c r="H647" s="221">
        <v>18.324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153</v>
      </c>
      <c r="AU647" s="227" t="s">
        <v>87</v>
      </c>
      <c r="AV647" s="13" t="s">
        <v>87</v>
      </c>
      <c r="AW647" s="13" t="s">
        <v>33</v>
      </c>
      <c r="AX647" s="13" t="s">
        <v>77</v>
      </c>
      <c r="AY647" s="227" t="s">
        <v>144</v>
      </c>
    </row>
    <row r="648" spans="2:51" s="12" customFormat="1" ht="12">
      <c r="B648" s="206"/>
      <c r="C648" s="207"/>
      <c r="D648" s="208" t="s">
        <v>153</v>
      </c>
      <c r="E648" s="209" t="s">
        <v>1</v>
      </c>
      <c r="F648" s="210" t="s">
        <v>1031</v>
      </c>
      <c r="G648" s="207"/>
      <c r="H648" s="209" t="s">
        <v>1</v>
      </c>
      <c r="I648" s="211"/>
      <c r="J648" s="207"/>
      <c r="K648" s="207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153</v>
      </c>
      <c r="AU648" s="216" t="s">
        <v>87</v>
      </c>
      <c r="AV648" s="12" t="s">
        <v>82</v>
      </c>
      <c r="AW648" s="12" t="s">
        <v>33</v>
      </c>
      <c r="AX648" s="12" t="s">
        <v>77</v>
      </c>
      <c r="AY648" s="216" t="s">
        <v>144</v>
      </c>
    </row>
    <row r="649" spans="2:51" s="13" customFormat="1" ht="12">
      <c r="B649" s="217"/>
      <c r="C649" s="218"/>
      <c r="D649" s="208" t="s">
        <v>153</v>
      </c>
      <c r="E649" s="219" t="s">
        <v>1</v>
      </c>
      <c r="F649" s="220" t="s">
        <v>1032</v>
      </c>
      <c r="G649" s="218"/>
      <c r="H649" s="221">
        <v>29.698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153</v>
      </c>
      <c r="AU649" s="227" t="s">
        <v>87</v>
      </c>
      <c r="AV649" s="13" t="s">
        <v>87</v>
      </c>
      <c r="AW649" s="13" t="s">
        <v>33</v>
      </c>
      <c r="AX649" s="13" t="s">
        <v>77</v>
      </c>
      <c r="AY649" s="227" t="s">
        <v>144</v>
      </c>
    </row>
    <row r="650" spans="2:51" s="14" customFormat="1" ht="12">
      <c r="B650" s="228"/>
      <c r="C650" s="229"/>
      <c r="D650" s="208" t="s">
        <v>153</v>
      </c>
      <c r="E650" s="230" t="s">
        <v>1</v>
      </c>
      <c r="F650" s="231" t="s">
        <v>163</v>
      </c>
      <c r="G650" s="229"/>
      <c r="H650" s="232">
        <v>48.022</v>
      </c>
      <c r="I650" s="233"/>
      <c r="J650" s="229"/>
      <c r="K650" s="229"/>
      <c r="L650" s="234"/>
      <c r="M650" s="235"/>
      <c r="N650" s="236"/>
      <c r="O650" s="236"/>
      <c r="P650" s="236"/>
      <c r="Q650" s="236"/>
      <c r="R650" s="236"/>
      <c r="S650" s="236"/>
      <c r="T650" s="237"/>
      <c r="AT650" s="238" t="s">
        <v>153</v>
      </c>
      <c r="AU650" s="238" t="s">
        <v>87</v>
      </c>
      <c r="AV650" s="14" t="s">
        <v>151</v>
      </c>
      <c r="AW650" s="14" t="s">
        <v>33</v>
      </c>
      <c r="AX650" s="14" t="s">
        <v>82</v>
      </c>
      <c r="AY650" s="238" t="s">
        <v>144</v>
      </c>
    </row>
    <row r="651" spans="2:65" s="1" customFormat="1" ht="24" customHeight="1">
      <c r="B651" s="35"/>
      <c r="C651" s="193" t="s">
        <v>1037</v>
      </c>
      <c r="D651" s="193" t="s">
        <v>146</v>
      </c>
      <c r="E651" s="194" t="s">
        <v>1038</v>
      </c>
      <c r="F651" s="195" t="s">
        <v>1039</v>
      </c>
      <c r="G651" s="196" t="s">
        <v>210</v>
      </c>
      <c r="H651" s="197">
        <v>48.022</v>
      </c>
      <c r="I651" s="198"/>
      <c r="J651" s="199">
        <f>ROUND(I651*H651,2)</f>
        <v>0</v>
      </c>
      <c r="K651" s="195" t="s">
        <v>150</v>
      </c>
      <c r="L651" s="39"/>
      <c r="M651" s="200" t="s">
        <v>1</v>
      </c>
      <c r="N651" s="201" t="s">
        <v>42</v>
      </c>
      <c r="O651" s="67"/>
      <c r="P651" s="202">
        <f>O651*H651</f>
        <v>0</v>
      </c>
      <c r="Q651" s="202">
        <v>0.01093</v>
      </c>
      <c r="R651" s="202">
        <f>Q651*H651</f>
        <v>0.52488046</v>
      </c>
      <c r="S651" s="202">
        <v>0</v>
      </c>
      <c r="T651" s="203">
        <f>S651*H651</f>
        <v>0</v>
      </c>
      <c r="AR651" s="204" t="s">
        <v>236</v>
      </c>
      <c r="AT651" s="204" t="s">
        <v>146</v>
      </c>
      <c r="AU651" s="204" t="s">
        <v>87</v>
      </c>
      <c r="AY651" s="17" t="s">
        <v>144</v>
      </c>
      <c r="BE651" s="205">
        <f>IF(N651="základní",J651,0)</f>
        <v>0</v>
      </c>
      <c r="BF651" s="205">
        <f>IF(N651="snížená",J651,0)</f>
        <v>0</v>
      </c>
      <c r="BG651" s="205">
        <f>IF(N651="zákl. přenesená",J651,0)</f>
        <v>0</v>
      </c>
      <c r="BH651" s="205">
        <f>IF(N651="sníž. přenesená",J651,0)</f>
        <v>0</v>
      </c>
      <c r="BI651" s="205">
        <f>IF(N651="nulová",J651,0)</f>
        <v>0</v>
      </c>
      <c r="BJ651" s="17" t="s">
        <v>82</v>
      </c>
      <c r="BK651" s="205">
        <f>ROUND(I651*H651,2)</f>
        <v>0</v>
      </c>
      <c r="BL651" s="17" t="s">
        <v>236</v>
      </c>
      <c r="BM651" s="204" t="s">
        <v>1040</v>
      </c>
    </row>
    <row r="652" spans="2:51" s="12" customFormat="1" ht="12">
      <c r="B652" s="206"/>
      <c r="C652" s="207"/>
      <c r="D652" s="208" t="s">
        <v>153</v>
      </c>
      <c r="E652" s="209" t="s">
        <v>1</v>
      </c>
      <c r="F652" s="210" t="s">
        <v>1029</v>
      </c>
      <c r="G652" s="207"/>
      <c r="H652" s="209" t="s">
        <v>1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153</v>
      </c>
      <c r="AU652" s="216" t="s">
        <v>87</v>
      </c>
      <c r="AV652" s="12" t="s">
        <v>82</v>
      </c>
      <c r="AW652" s="12" t="s">
        <v>33</v>
      </c>
      <c r="AX652" s="12" t="s">
        <v>77</v>
      </c>
      <c r="AY652" s="216" t="s">
        <v>144</v>
      </c>
    </row>
    <row r="653" spans="2:51" s="13" customFormat="1" ht="12">
      <c r="B653" s="217"/>
      <c r="C653" s="218"/>
      <c r="D653" s="208" t="s">
        <v>153</v>
      </c>
      <c r="E653" s="219" t="s">
        <v>1</v>
      </c>
      <c r="F653" s="220" t="s">
        <v>1030</v>
      </c>
      <c r="G653" s="218"/>
      <c r="H653" s="221">
        <v>18.324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153</v>
      </c>
      <c r="AU653" s="227" t="s">
        <v>87</v>
      </c>
      <c r="AV653" s="13" t="s">
        <v>87</v>
      </c>
      <c r="AW653" s="13" t="s">
        <v>33</v>
      </c>
      <c r="AX653" s="13" t="s">
        <v>77</v>
      </c>
      <c r="AY653" s="227" t="s">
        <v>144</v>
      </c>
    </row>
    <row r="654" spans="2:51" s="12" customFormat="1" ht="12">
      <c r="B654" s="206"/>
      <c r="C654" s="207"/>
      <c r="D654" s="208" t="s">
        <v>153</v>
      </c>
      <c r="E654" s="209" t="s">
        <v>1</v>
      </c>
      <c r="F654" s="210" t="s">
        <v>1031</v>
      </c>
      <c r="G654" s="207"/>
      <c r="H654" s="209" t="s">
        <v>1</v>
      </c>
      <c r="I654" s="211"/>
      <c r="J654" s="207"/>
      <c r="K654" s="207"/>
      <c r="L654" s="212"/>
      <c r="M654" s="213"/>
      <c r="N654" s="214"/>
      <c r="O654" s="214"/>
      <c r="P654" s="214"/>
      <c r="Q654" s="214"/>
      <c r="R654" s="214"/>
      <c r="S654" s="214"/>
      <c r="T654" s="215"/>
      <c r="AT654" s="216" t="s">
        <v>153</v>
      </c>
      <c r="AU654" s="216" t="s">
        <v>87</v>
      </c>
      <c r="AV654" s="12" t="s">
        <v>82</v>
      </c>
      <c r="AW654" s="12" t="s">
        <v>33</v>
      </c>
      <c r="AX654" s="12" t="s">
        <v>77</v>
      </c>
      <c r="AY654" s="216" t="s">
        <v>144</v>
      </c>
    </row>
    <row r="655" spans="2:51" s="13" customFormat="1" ht="12">
      <c r="B655" s="217"/>
      <c r="C655" s="218"/>
      <c r="D655" s="208" t="s">
        <v>153</v>
      </c>
      <c r="E655" s="219" t="s">
        <v>1</v>
      </c>
      <c r="F655" s="220" t="s">
        <v>1032</v>
      </c>
      <c r="G655" s="218"/>
      <c r="H655" s="221">
        <v>29.698</v>
      </c>
      <c r="I655" s="222"/>
      <c r="J655" s="218"/>
      <c r="K655" s="218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153</v>
      </c>
      <c r="AU655" s="227" t="s">
        <v>87</v>
      </c>
      <c r="AV655" s="13" t="s">
        <v>87</v>
      </c>
      <c r="AW655" s="13" t="s">
        <v>33</v>
      </c>
      <c r="AX655" s="13" t="s">
        <v>77</v>
      </c>
      <c r="AY655" s="227" t="s">
        <v>144</v>
      </c>
    </row>
    <row r="656" spans="2:51" s="14" customFormat="1" ht="12">
      <c r="B656" s="228"/>
      <c r="C656" s="229"/>
      <c r="D656" s="208" t="s">
        <v>153</v>
      </c>
      <c r="E656" s="230" t="s">
        <v>1</v>
      </c>
      <c r="F656" s="231" t="s">
        <v>163</v>
      </c>
      <c r="G656" s="229"/>
      <c r="H656" s="232">
        <v>48.022</v>
      </c>
      <c r="I656" s="233"/>
      <c r="J656" s="229"/>
      <c r="K656" s="229"/>
      <c r="L656" s="234"/>
      <c r="M656" s="235"/>
      <c r="N656" s="236"/>
      <c r="O656" s="236"/>
      <c r="P656" s="236"/>
      <c r="Q656" s="236"/>
      <c r="R656" s="236"/>
      <c r="S656" s="236"/>
      <c r="T656" s="237"/>
      <c r="AT656" s="238" t="s">
        <v>153</v>
      </c>
      <c r="AU656" s="238" t="s">
        <v>87</v>
      </c>
      <c r="AV656" s="14" t="s">
        <v>151</v>
      </c>
      <c r="AW656" s="14" t="s">
        <v>33</v>
      </c>
      <c r="AX656" s="14" t="s">
        <v>82</v>
      </c>
      <c r="AY656" s="238" t="s">
        <v>144</v>
      </c>
    </row>
    <row r="657" spans="2:65" s="1" customFormat="1" ht="24" customHeight="1">
      <c r="B657" s="35"/>
      <c r="C657" s="193" t="s">
        <v>1041</v>
      </c>
      <c r="D657" s="193" t="s">
        <v>146</v>
      </c>
      <c r="E657" s="194" t="s">
        <v>1042</v>
      </c>
      <c r="F657" s="195" t="s">
        <v>1043</v>
      </c>
      <c r="G657" s="196" t="s">
        <v>210</v>
      </c>
      <c r="H657" s="197">
        <v>48.022</v>
      </c>
      <c r="I657" s="198"/>
      <c r="J657" s="199">
        <f>ROUND(I657*H657,2)</f>
        <v>0</v>
      </c>
      <c r="K657" s="195" t="s">
        <v>150</v>
      </c>
      <c r="L657" s="39"/>
      <c r="M657" s="200" t="s">
        <v>1</v>
      </c>
      <c r="N657" s="201" t="s">
        <v>42</v>
      </c>
      <c r="O657" s="67"/>
      <c r="P657" s="202">
        <f>O657*H657</f>
        <v>0</v>
      </c>
      <c r="Q657" s="202">
        <v>0</v>
      </c>
      <c r="R657" s="202">
        <f>Q657*H657</f>
        <v>0</v>
      </c>
      <c r="S657" s="202">
        <v>0.01343</v>
      </c>
      <c r="T657" s="203">
        <f>S657*H657</f>
        <v>0.6449354599999999</v>
      </c>
      <c r="AR657" s="204" t="s">
        <v>236</v>
      </c>
      <c r="AT657" s="204" t="s">
        <v>146</v>
      </c>
      <c r="AU657" s="204" t="s">
        <v>87</v>
      </c>
      <c r="AY657" s="17" t="s">
        <v>144</v>
      </c>
      <c r="BE657" s="205">
        <f>IF(N657="základní",J657,0)</f>
        <v>0</v>
      </c>
      <c r="BF657" s="205">
        <f>IF(N657="snížená",J657,0)</f>
        <v>0</v>
      </c>
      <c r="BG657" s="205">
        <f>IF(N657="zákl. přenesená",J657,0)</f>
        <v>0</v>
      </c>
      <c r="BH657" s="205">
        <f>IF(N657="sníž. přenesená",J657,0)</f>
        <v>0</v>
      </c>
      <c r="BI657" s="205">
        <f>IF(N657="nulová",J657,0)</f>
        <v>0</v>
      </c>
      <c r="BJ657" s="17" t="s">
        <v>82</v>
      </c>
      <c r="BK657" s="205">
        <f>ROUND(I657*H657,2)</f>
        <v>0</v>
      </c>
      <c r="BL657" s="17" t="s">
        <v>236</v>
      </c>
      <c r="BM657" s="204" t="s">
        <v>1044</v>
      </c>
    </row>
    <row r="658" spans="2:51" s="12" customFormat="1" ht="12">
      <c r="B658" s="206"/>
      <c r="C658" s="207"/>
      <c r="D658" s="208" t="s">
        <v>153</v>
      </c>
      <c r="E658" s="209" t="s">
        <v>1</v>
      </c>
      <c r="F658" s="210" t="s">
        <v>1029</v>
      </c>
      <c r="G658" s="207"/>
      <c r="H658" s="209" t="s">
        <v>1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153</v>
      </c>
      <c r="AU658" s="216" t="s">
        <v>87</v>
      </c>
      <c r="AV658" s="12" t="s">
        <v>82</v>
      </c>
      <c r="AW658" s="12" t="s">
        <v>33</v>
      </c>
      <c r="AX658" s="12" t="s">
        <v>77</v>
      </c>
      <c r="AY658" s="216" t="s">
        <v>144</v>
      </c>
    </row>
    <row r="659" spans="2:51" s="13" customFormat="1" ht="12">
      <c r="B659" s="217"/>
      <c r="C659" s="218"/>
      <c r="D659" s="208" t="s">
        <v>153</v>
      </c>
      <c r="E659" s="219" t="s">
        <v>1</v>
      </c>
      <c r="F659" s="220" t="s">
        <v>1030</v>
      </c>
      <c r="G659" s="218"/>
      <c r="H659" s="221">
        <v>18.324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153</v>
      </c>
      <c r="AU659" s="227" t="s">
        <v>87</v>
      </c>
      <c r="AV659" s="13" t="s">
        <v>87</v>
      </c>
      <c r="AW659" s="13" t="s">
        <v>33</v>
      </c>
      <c r="AX659" s="13" t="s">
        <v>77</v>
      </c>
      <c r="AY659" s="227" t="s">
        <v>144</v>
      </c>
    </row>
    <row r="660" spans="2:51" s="12" customFormat="1" ht="12">
      <c r="B660" s="206"/>
      <c r="C660" s="207"/>
      <c r="D660" s="208" t="s">
        <v>153</v>
      </c>
      <c r="E660" s="209" t="s">
        <v>1</v>
      </c>
      <c r="F660" s="210" t="s">
        <v>1031</v>
      </c>
      <c r="G660" s="207"/>
      <c r="H660" s="209" t="s">
        <v>1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153</v>
      </c>
      <c r="AU660" s="216" t="s">
        <v>87</v>
      </c>
      <c r="AV660" s="12" t="s">
        <v>82</v>
      </c>
      <c r="AW660" s="12" t="s">
        <v>33</v>
      </c>
      <c r="AX660" s="12" t="s">
        <v>77</v>
      </c>
      <c r="AY660" s="216" t="s">
        <v>144</v>
      </c>
    </row>
    <row r="661" spans="2:51" s="13" customFormat="1" ht="12">
      <c r="B661" s="217"/>
      <c r="C661" s="218"/>
      <c r="D661" s="208" t="s">
        <v>153</v>
      </c>
      <c r="E661" s="219" t="s">
        <v>1</v>
      </c>
      <c r="F661" s="220" t="s">
        <v>1032</v>
      </c>
      <c r="G661" s="218"/>
      <c r="H661" s="221">
        <v>29.698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153</v>
      </c>
      <c r="AU661" s="227" t="s">
        <v>87</v>
      </c>
      <c r="AV661" s="13" t="s">
        <v>87</v>
      </c>
      <c r="AW661" s="13" t="s">
        <v>33</v>
      </c>
      <c r="AX661" s="13" t="s">
        <v>77</v>
      </c>
      <c r="AY661" s="227" t="s">
        <v>144</v>
      </c>
    </row>
    <row r="662" spans="2:51" s="14" customFormat="1" ht="12">
      <c r="B662" s="228"/>
      <c r="C662" s="229"/>
      <c r="D662" s="208" t="s">
        <v>153</v>
      </c>
      <c r="E662" s="230" t="s">
        <v>1</v>
      </c>
      <c r="F662" s="231" t="s">
        <v>163</v>
      </c>
      <c r="G662" s="229"/>
      <c r="H662" s="232">
        <v>48.022</v>
      </c>
      <c r="I662" s="233"/>
      <c r="J662" s="229"/>
      <c r="K662" s="229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153</v>
      </c>
      <c r="AU662" s="238" t="s">
        <v>87</v>
      </c>
      <c r="AV662" s="14" t="s">
        <v>151</v>
      </c>
      <c r="AW662" s="14" t="s">
        <v>33</v>
      </c>
      <c r="AX662" s="14" t="s">
        <v>82</v>
      </c>
      <c r="AY662" s="238" t="s">
        <v>144</v>
      </c>
    </row>
    <row r="663" spans="2:65" s="1" customFormat="1" ht="24" customHeight="1">
      <c r="B663" s="35"/>
      <c r="C663" s="193" t="s">
        <v>1045</v>
      </c>
      <c r="D663" s="193" t="s">
        <v>146</v>
      </c>
      <c r="E663" s="194" t="s">
        <v>1046</v>
      </c>
      <c r="F663" s="195" t="s">
        <v>1047</v>
      </c>
      <c r="G663" s="196" t="s">
        <v>226</v>
      </c>
      <c r="H663" s="197">
        <v>1</v>
      </c>
      <c r="I663" s="198"/>
      <c r="J663" s="199">
        <f>ROUND(I663*H663,2)</f>
        <v>0</v>
      </c>
      <c r="K663" s="195" t="s">
        <v>1</v>
      </c>
      <c r="L663" s="39"/>
      <c r="M663" s="200" t="s">
        <v>1</v>
      </c>
      <c r="N663" s="201" t="s">
        <v>42</v>
      </c>
      <c r="O663" s="67"/>
      <c r="P663" s="202">
        <f>O663*H663</f>
        <v>0</v>
      </c>
      <c r="Q663" s="202">
        <v>0</v>
      </c>
      <c r="R663" s="202">
        <f>Q663*H663</f>
        <v>0</v>
      </c>
      <c r="S663" s="202">
        <v>0.0169</v>
      </c>
      <c r="T663" s="203">
        <f>S663*H663</f>
        <v>0.0169</v>
      </c>
      <c r="AR663" s="204" t="s">
        <v>236</v>
      </c>
      <c r="AT663" s="204" t="s">
        <v>146</v>
      </c>
      <c r="AU663" s="204" t="s">
        <v>87</v>
      </c>
      <c r="AY663" s="17" t="s">
        <v>144</v>
      </c>
      <c r="BE663" s="205">
        <f>IF(N663="základní",J663,0)</f>
        <v>0</v>
      </c>
      <c r="BF663" s="205">
        <f>IF(N663="snížená",J663,0)</f>
        <v>0</v>
      </c>
      <c r="BG663" s="205">
        <f>IF(N663="zákl. přenesená",J663,0)</f>
        <v>0</v>
      </c>
      <c r="BH663" s="205">
        <f>IF(N663="sníž. přenesená",J663,0)</f>
        <v>0</v>
      </c>
      <c r="BI663" s="205">
        <f>IF(N663="nulová",J663,0)</f>
        <v>0</v>
      </c>
      <c r="BJ663" s="17" t="s">
        <v>82</v>
      </c>
      <c r="BK663" s="205">
        <f>ROUND(I663*H663,2)</f>
        <v>0</v>
      </c>
      <c r="BL663" s="17" t="s">
        <v>236</v>
      </c>
      <c r="BM663" s="204" t="s">
        <v>1048</v>
      </c>
    </row>
    <row r="664" spans="2:65" s="1" customFormat="1" ht="24" customHeight="1">
      <c r="B664" s="35"/>
      <c r="C664" s="193" t="s">
        <v>1049</v>
      </c>
      <c r="D664" s="193" t="s">
        <v>146</v>
      </c>
      <c r="E664" s="194" t="s">
        <v>1050</v>
      </c>
      <c r="F664" s="195" t="s">
        <v>1051</v>
      </c>
      <c r="G664" s="196" t="s">
        <v>226</v>
      </c>
      <c r="H664" s="197">
        <v>1</v>
      </c>
      <c r="I664" s="198"/>
      <c r="J664" s="199">
        <f>ROUND(I664*H664,2)</f>
        <v>0</v>
      </c>
      <c r="K664" s="195" t="s">
        <v>1</v>
      </c>
      <c r="L664" s="39"/>
      <c r="M664" s="200" t="s">
        <v>1</v>
      </c>
      <c r="N664" s="201" t="s">
        <v>42</v>
      </c>
      <c r="O664" s="67"/>
      <c r="P664" s="202">
        <f>O664*H664</f>
        <v>0</v>
      </c>
      <c r="Q664" s="202">
        <v>0</v>
      </c>
      <c r="R664" s="202">
        <f>Q664*H664</f>
        <v>0</v>
      </c>
      <c r="S664" s="202">
        <v>0.0205</v>
      </c>
      <c r="T664" s="203">
        <f>S664*H664</f>
        <v>0.0205</v>
      </c>
      <c r="AR664" s="204" t="s">
        <v>236</v>
      </c>
      <c r="AT664" s="204" t="s">
        <v>146</v>
      </c>
      <c r="AU664" s="204" t="s">
        <v>87</v>
      </c>
      <c r="AY664" s="17" t="s">
        <v>144</v>
      </c>
      <c r="BE664" s="205">
        <f>IF(N664="základní",J664,0)</f>
        <v>0</v>
      </c>
      <c r="BF664" s="205">
        <f>IF(N664="snížená",J664,0)</f>
        <v>0</v>
      </c>
      <c r="BG664" s="205">
        <f>IF(N664="zákl. přenesená",J664,0)</f>
        <v>0</v>
      </c>
      <c r="BH664" s="205">
        <f>IF(N664="sníž. přenesená",J664,0)</f>
        <v>0</v>
      </c>
      <c r="BI664" s="205">
        <f>IF(N664="nulová",J664,0)</f>
        <v>0</v>
      </c>
      <c r="BJ664" s="17" t="s">
        <v>82</v>
      </c>
      <c r="BK664" s="205">
        <f>ROUND(I664*H664,2)</f>
        <v>0</v>
      </c>
      <c r="BL664" s="17" t="s">
        <v>236</v>
      </c>
      <c r="BM664" s="204" t="s">
        <v>1052</v>
      </c>
    </row>
    <row r="665" spans="2:65" s="1" customFormat="1" ht="36" customHeight="1">
      <c r="B665" s="35"/>
      <c r="C665" s="193" t="s">
        <v>1053</v>
      </c>
      <c r="D665" s="193" t="s">
        <v>146</v>
      </c>
      <c r="E665" s="194" t="s">
        <v>1054</v>
      </c>
      <c r="F665" s="195" t="s">
        <v>1055</v>
      </c>
      <c r="G665" s="196" t="s">
        <v>226</v>
      </c>
      <c r="H665" s="197">
        <v>1</v>
      </c>
      <c r="I665" s="198"/>
      <c r="J665" s="199">
        <f>ROUND(I665*H665,2)</f>
        <v>0</v>
      </c>
      <c r="K665" s="195" t="s">
        <v>1</v>
      </c>
      <c r="L665" s="39"/>
      <c r="M665" s="200" t="s">
        <v>1</v>
      </c>
      <c r="N665" s="201" t="s">
        <v>42</v>
      </c>
      <c r="O665" s="67"/>
      <c r="P665" s="202">
        <f>O665*H665</f>
        <v>0</v>
      </c>
      <c r="Q665" s="202">
        <v>0.0218</v>
      </c>
      <c r="R665" s="202">
        <f>Q665*H665</f>
        <v>0.0218</v>
      </c>
      <c r="S665" s="202">
        <v>0</v>
      </c>
      <c r="T665" s="203">
        <f>S665*H665</f>
        <v>0</v>
      </c>
      <c r="AR665" s="204" t="s">
        <v>236</v>
      </c>
      <c r="AT665" s="204" t="s">
        <v>146</v>
      </c>
      <c r="AU665" s="204" t="s">
        <v>87</v>
      </c>
      <c r="AY665" s="17" t="s">
        <v>144</v>
      </c>
      <c r="BE665" s="205">
        <f>IF(N665="základní",J665,0)</f>
        <v>0</v>
      </c>
      <c r="BF665" s="205">
        <f>IF(N665="snížená",J665,0)</f>
        <v>0</v>
      </c>
      <c r="BG665" s="205">
        <f>IF(N665="zákl. přenesená",J665,0)</f>
        <v>0</v>
      </c>
      <c r="BH665" s="205">
        <f>IF(N665="sníž. přenesená",J665,0)</f>
        <v>0</v>
      </c>
      <c r="BI665" s="205">
        <f>IF(N665="nulová",J665,0)</f>
        <v>0</v>
      </c>
      <c r="BJ665" s="17" t="s">
        <v>82</v>
      </c>
      <c r="BK665" s="205">
        <f>ROUND(I665*H665,2)</f>
        <v>0</v>
      </c>
      <c r="BL665" s="17" t="s">
        <v>236</v>
      </c>
      <c r="BM665" s="204" t="s">
        <v>1056</v>
      </c>
    </row>
    <row r="666" spans="2:51" s="13" customFormat="1" ht="12">
      <c r="B666" s="217"/>
      <c r="C666" s="218"/>
      <c r="D666" s="208" t="s">
        <v>153</v>
      </c>
      <c r="E666" s="219" t="s">
        <v>1</v>
      </c>
      <c r="F666" s="220" t="s">
        <v>1057</v>
      </c>
      <c r="G666" s="218"/>
      <c r="H666" s="221">
        <v>1</v>
      </c>
      <c r="I666" s="222"/>
      <c r="J666" s="218"/>
      <c r="K666" s="218"/>
      <c r="L666" s="223"/>
      <c r="M666" s="224"/>
      <c r="N666" s="225"/>
      <c r="O666" s="225"/>
      <c r="P666" s="225"/>
      <c r="Q666" s="225"/>
      <c r="R666" s="225"/>
      <c r="S666" s="225"/>
      <c r="T666" s="226"/>
      <c r="AT666" s="227" t="s">
        <v>153</v>
      </c>
      <c r="AU666" s="227" t="s">
        <v>87</v>
      </c>
      <c r="AV666" s="13" t="s">
        <v>87</v>
      </c>
      <c r="AW666" s="13" t="s">
        <v>33</v>
      </c>
      <c r="AX666" s="13" t="s">
        <v>82</v>
      </c>
      <c r="AY666" s="227" t="s">
        <v>144</v>
      </c>
    </row>
    <row r="667" spans="2:65" s="1" customFormat="1" ht="36" customHeight="1">
      <c r="B667" s="35"/>
      <c r="C667" s="193" t="s">
        <v>1058</v>
      </c>
      <c r="D667" s="193" t="s">
        <v>146</v>
      </c>
      <c r="E667" s="194" t="s">
        <v>1059</v>
      </c>
      <c r="F667" s="195" t="s">
        <v>1060</v>
      </c>
      <c r="G667" s="196" t="s">
        <v>226</v>
      </c>
      <c r="H667" s="197">
        <v>1</v>
      </c>
      <c r="I667" s="198"/>
      <c r="J667" s="199">
        <f>ROUND(I667*H667,2)</f>
        <v>0</v>
      </c>
      <c r="K667" s="195" t="s">
        <v>1</v>
      </c>
      <c r="L667" s="39"/>
      <c r="M667" s="200" t="s">
        <v>1</v>
      </c>
      <c r="N667" s="201" t="s">
        <v>42</v>
      </c>
      <c r="O667" s="67"/>
      <c r="P667" s="202">
        <f>O667*H667</f>
        <v>0</v>
      </c>
      <c r="Q667" s="202">
        <v>0.0252</v>
      </c>
      <c r="R667" s="202">
        <f>Q667*H667</f>
        <v>0.0252</v>
      </c>
      <c r="S667" s="202">
        <v>0</v>
      </c>
      <c r="T667" s="203">
        <f>S667*H667</f>
        <v>0</v>
      </c>
      <c r="AR667" s="204" t="s">
        <v>236</v>
      </c>
      <c r="AT667" s="204" t="s">
        <v>146</v>
      </c>
      <c r="AU667" s="204" t="s">
        <v>87</v>
      </c>
      <c r="AY667" s="17" t="s">
        <v>144</v>
      </c>
      <c r="BE667" s="205">
        <f>IF(N667="základní",J667,0)</f>
        <v>0</v>
      </c>
      <c r="BF667" s="205">
        <f>IF(N667="snížená",J667,0)</f>
        <v>0</v>
      </c>
      <c r="BG667" s="205">
        <f>IF(N667="zákl. přenesená",J667,0)</f>
        <v>0</v>
      </c>
      <c r="BH667" s="205">
        <f>IF(N667="sníž. přenesená",J667,0)</f>
        <v>0</v>
      </c>
      <c r="BI667" s="205">
        <f>IF(N667="nulová",J667,0)</f>
        <v>0</v>
      </c>
      <c r="BJ667" s="17" t="s">
        <v>82</v>
      </c>
      <c r="BK667" s="205">
        <f>ROUND(I667*H667,2)</f>
        <v>0</v>
      </c>
      <c r="BL667" s="17" t="s">
        <v>236</v>
      </c>
      <c r="BM667" s="204" t="s">
        <v>1061</v>
      </c>
    </row>
    <row r="668" spans="2:51" s="13" customFormat="1" ht="12">
      <c r="B668" s="217"/>
      <c r="C668" s="218"/>
      <c r="D668" s="208" t="s">
        <v>153</v>
      </c>
      <c r="E668" s="219" t="s">
        <v>1</v>
      </c>
      <c r="F668" s="220" t="s">
        <v>1062</v>
      </c>
      <c r="G668" s="218"/>
      <c r="H668" s="221">
        <v>1</v>
      </c>
      <c r="I668" s="222"/>
      <c r="J668" s="218"/>
      <c r="K668" s="218"/>
      <c r="L668" s="223"/>
      <c r="M668" s="224"/>
      <c r="N668" s="225"/>
      <c r="O668" s="225"/>
      <c r="P668" s="225"/>
      <c r="Q668" s="225"/>
      <c r="R668" s="225"/>
      <c r="S668" s="225"/>
      <c r="T668" s="226"/>
      <c r="AT668" s="227" t="s">
        <v>153</v>
      </c>
      <c r="AU668" s="227" t="s">
        <v>87</v>
      </c>
      <c r="AV668" s="13" t="s">
        <v>87</v>
      </c>
      <c r="AW668" s="13" t="s">
        <v>33</v>
      </c>
      <c r="AX668" s="13" t="s">
        <v>82</v>
      </c>
      <c r="AY668" s="227" t="s">
        <v>144</v>
      </c>
    </row>
    <row r="669" spans="2:65" s="1" customFormat="1" ht="24" customHeight="1">
      <c r="B669" s="35"/>
      <c r="C669" s="193" t="s">
        <v>1063</v>
      </c>
      <c r="D669" s="193" t="s">
        <v>146</v>
      </c>
      <c r="E669" s="194" t="s">
        <v>1064</v>
      </c>
      <c r="F669" s="195" t="s">
        <v>1065</v>
      </c>
      <c r="G669" s="196" t="s">
        <v>185</v>
      </c>
      <c r="H669" s="197">
        <v>1.286</v>
      </c>
      <c r="I669" s="198"/>
      <c r="J669" s="199">
        <f>ROUND(I669*H669,2)</f>
        <v>0</v>
      </c>
      <c r="K669" s="195" t="s">
        <v>150</v>
      </c>
      <c r="L669" s="39"/>
      <c r="M669" s="200" t="s">
        <v>1</v>
      </c>
      <c r="N669" s="201" t="s">
        <v>42</v>
      </c>
      <c r="O669" s="67"/>
      <c r="P669" s="202">
        <f>O669*H669</f>
        <v>0</v>
      </c>
      <c r="Q669" s="202">
        <v>0</v>
      </c>
      <c r="R669" s="202">
        <f>Q669*H669</f>
        <v>0</v>
      </c>
      <c r="S669" s="202">
        <v>0</v>
      </c>
      <c r="T669" s="203">
        <f>S669*H669</f>
        <v>0</v>
      </c>
      <c r="AR669" s="204" t="s">
        <v>236</v>
      </c>
      <c r="AT669" s="204" t="s">
        <v>146</v>
      </c>
      <c r="AU669" s="204" t="s">
        <v>87</v>
      </c>
      <c r="AY669" s="17" t="s">
        <v>144</v>
      </c>
      <c r="BE669" s="205">
        <f>IF(N669="základní",J669,0)</f>
        <v>0</v>
      </c>
      <c r="BF669" s="205">
        <f>IF(N669="snížená",J669,0)</f>
        <v>0</v>
      </c>
      <c r="BG669" s="205">
        <f>IF(N669="zákl. přenesená",J669,0)</f>
        <v>0</v>
      </c>
      <c r="BH669" s="205">
        <f>IF(N669="sníž. přenesená",J669,0)</f>
        <v>0</v>
      </c>
      <c r="BI669" s="205">
        <f>IF(N669="nulová",J669,0)</f>
        <v>0</v>
      </c>
      <c r="BJ669" s="17" t="s">
        <v>82</v>
      </c>
      <c r="BK669" s="205">
        <f>ROUND(I669*H669,2)</f>
        <v>0</v>
      </c>
      <c r="BL669" s="17" t="s">
        <v>236</v>
      </c>
      <c r="BM669" s="204" t="s">
        <v>1066</v>
      </c>
    </row>
    <row r="670" spans="2:65" s="1" customFormat="1" ht="24" customHeight="1">
      <c r="B670" s="35"/>
      <c r="C670" s="193" t="s">
        <v>1067</v>
      </c>
      <c r="D670" s="193" t="s">
        <v>146</v>
      </c>
      <c r="E670" s="194" t="s">
        <v>1068</v>
      </c>
      <c r="F670" s="195" t="s">
        <v>1069</v>
      </c>
      <c r="G670" s="196" t="s">
        <v>185</v>
      </c>
      <c r="H670" s="197">
        <v>1.286</v>
      </c>
      <c r="I670" s="198"/>
      <c r="J670" s="199">
        <f>ROUND(I670*H670,2)</f>
        <v>0</v>
      </c>
      <c r="K670" s="195" t="s">
        <v>150</v>
      </c>
      <c r="L670" s="39"/>
      <c r="M670" s="200" t="s">
        <v>1</v>
      </c>
      <c r="N670" s="201" t="s">
        <v>42</v>
      </c>
      <c r="O670" s="67"/>
      <c r="P670" s="202">
        <f>O670*H670</f>
        <v>0</v>
      </c>
      <c r="Q670" s="202">
        <v>0</v>
      </c>
      <c r="R670" s="202">
        <f>Q670*H670</f>
        <v>0</v>
      </c>
      <c r="S670" s="202">
        <v>0</v>
      </c>
      <c r="T670" s="203">
        <f>S670*H670</f>
        <v>0</v>
      </c>
      <c r="AR670" s="204" t="s">
        <v>236</v>
      </c>
      <c r="AT670" s="204" t="s">
        <v>146</v>
      </c>
      <c r="AU670" s="204" t="s">
        <v>87</v>
      </c>
      <c r="AY670" s="17" t="s">
        <v>144</v>
      </c>
      <c r="BE670" s="205">
        <f>IF(N670="základní",J670,0)</f>
        <v>0</v>
      </c>
      <c r="BF670" s="205">
        <f>IF(N670="snížená",J670,0)</f>
        <v>0</v>
      </c>
      <c r="BG670" s="205">
        <f>IF(N670="zákl. přenesená",J670,0)</f>
        <v>0</v>
      </c>
      <c r="BH670" s="205">
        <f>IF(N670="sníž. přenesená",J670,0)</f>
        <v>0</v>
      </c>
      <c r="BI670" s="205">
        <f>IF(N670="nulová",J670,0)</f>
        <v>0</v>
      </c>
      <c r="BJ670" s="17" t="s">
        <v>82</v>
      </c>
      <c r="BK670" s="205">
        <f>ROUND(I670*H670,2)</f>
        <v>0</v>
      </c>
      <c r="BL670" s="17" t="s">
        <v>236</v>
      </c>
      <c r="BM670" s="204" t="s">
        <v>1070</v>
      </c>
    </row>
    <row r="671" spans="2:65" s="1" customFormat="1" ht="24" customHeight="1">
      <c r="B671" s="35"/>
      <c r="C671" s="193" t="s">
        <v>1071</v>
      </c>
      <c r="D671" s="193" t="s">
        <v>146</v>
      </c>
      <c r="E671" s="194" t="s">
        <v>1072</v>
      </c>
      <c r="F671" s="195" t="s">
        <v>1073</v>
      </c>
      <c r="G671" s="196" t="s">
        <v>185</v>
      </c>
      <c r="H671" s="197">
        <v>1.286</v>
      </c>
      <c r="I671" s="198"/>
      <c r="J671" s="199">
        <f>ROUND(I671*H671,2)</f>
        <v>0</v>
      </c>
      <c r="K671" s="195" t="s">
        <v>150</v>
      </c>
      <c r="L671" s="39"/>
      <c r="M671" s="200" t="s">
        <v>1</v>
      </c>
      <c r="N671" s="201" t="s">
        <v>42</v>
      </c>
      <c r="O671" s="67"/>
      <c r="P671" s="202">
        <f>O671*H671</f>
        <v>0</v>
      </c>
      <c r="Q671" s="202">
        <v>0</v>
      </c>
      <c r="R671" s="202">
        <f>Q671*H671</f>
        <v>0</v>
      </c>
      <c r="S671" s="202">
        <v>0</v>
      </c>
      <c r="T671" s="203">
        <f>S671*H671</f>
        <v>0</v>
      </c>
      <c r="AR671" s="204" t="s">
        <v>236</v>
      </c>
      <c r="AT671" s="204" t="s">
        <v>146</v>
      </c>
      <c r="AU671" s="204" t="s">
        <v>87</v>
      </c>
      <c r="AY671" s="17" t="s">
        <v>144</v>
      </c>
      <c r="BE671" s="205">
        <f>IF(N671="základní",J671,0)</f>
        <v>0</v>
      </c>
      <c r="BF671" s="205">
        <f>IF(N671="snížená",J671,0)</f>
        <v>0</v>
      </c>
      <c r="BG671" s="205">
        <f>IF(N671="zákl. přenesená",J671,0)</f>
        <v>0</v>
      </c>
      <c r="BH671" s="205">
        <f>IF(N671="sníž. přenesená",J671,0)</f>
        <v>0</v>
      </c>
      <c r="BI671" s="205">
        <f>IF(N671="nulová",J671,0)</f>
        <v>0</v>
      </c>
      <c r="BJ671" s="17" t="s">
        <v>82</v>
      </c>
      <c r="BK671" s="205">
        <f>ROUND(I671*H671,2)</f>
        <v>0</v>
      </c>
      <c r="BL671" s="17" t="s">
        <v>236</v>
      </c>
      <c r="BM671" s="204" t="s">
        <v>1074</v>
      </c>
    </row>
    <row r="672" spans="2:63" s="11" customFormat="1" ht="22.9" customHeight="1">
      <c r="B672" s="177"/>
      <c r="C672" s="178"/>
      <c r="D672" s="179" t="s">
        <v>76</v>
      </c>
      <c r="E672" s="191" t="s">
        <v>1075</v>
      </c>
      <c r="F672" s="191" t="s">
        <v>1076</v>
      </c>
      <c r="G672" s="178"/>
      <c r="H672" s="178"/>
      <c r="I672" s="181"/>
      <c r="J672" s="192">
        <f>BK672</f>
        <v>0</v>
      </c>
      <c r="K672" s="178"/>
      <c r="L672" s="183"/>
      <c r="M672" s="184"/>
      <c r="N672" s="185"/>
      <c r="O672" s="185"/>
      <c r="P672" s="186">
        <f>SUM(P673:P685)</f>
        <v>0</v>
      </c>
      <c r="Q672" s="185"/>
      <c r="R672" s="186">
        <f>SUM(R673:R685)</f>
        <v>0.0545</v>
      </c>
      <c r="S672" s="185"/>
      <c r="T672" s="187">
        <f>SUM(T673:T685)</f>
        <v>0.0738</v>
      </c>
      <c r="AR672" s="188" t="s">
        <v>87</v>
      </c>
      <c r="AT672" s="189" t="s">
        <v>76</v>
      </c>
      <c r="AU672" s="189" t="s">
        <v>82</v>
      </c>
      <c r="AY672" s="188" t="s">
        <v>144</v>
      </c>
      <c r="BK672" s="190">
        <f>SUM(BK673:BK685)</f>
        <v>0</v>
      </c>
    </row>
    <row r="673" spans="2:65" s="1" customFormat="1" ht="36" customHeight="1">
      <c r="B673" s="35"/>
      <c r="C673" s="193" t="s">
        <v>1077</v>
      </c>
      <c r="D673" s="193" t="s">
        <v>146</v>
      </c>
      <c r="E673" s="194" t="s">
        <v>1078</v>
      </c>
      <c r="F673" s="195" t="s">
        <v>1079</v>
      </c>
      <c r="G673" s="196" t="s">
        <v>226</v>
      </c>
      <c r="H673" s="197">
        <v>1</v>
      </c>
      <c r="I673" s="198"/>
      <c r="J673" s="199">
        <f>ROUND(I673*H673,2)</f>
        <v>0</v>
      </c>
      <c r="K673" s="195" t="s">
        <v>1</v>
      </c>
      <c r="L673" s="39"/>
      <c r="M673" s="200" t="s">
        <v>1</v>
      </c>
      <c r="N673" s="201" t="s">
        <v>42</v>
      </c>
      <c r="O673" s="67"/>
      <c r="P673" s="202">
        <f>O673*H673</f>
        <v>0</v>
      </c>
      <c r="Q673" s="202">
        <v>0.0215</v>
      </c>
      <c r="R673" s="202">
        <f>Q673*H673</f>
        <v>0.0215</v>
      </c>
      <c r="S673" s="202">
        <v>0</v>
      </c>
      <c r="T673" s="203">
        <f>S673*H673</f>
        <v>0</v>
      </c>
      <c r="AR673" s="204" t="s">
        <v>236</v>
      </c>
      <c r="AT673" s="204" t="s">
        <v>146</v>
      </c>
      <c r="AU673" s="204" t="s">
        <v>87</v>
      </c>
      <c r="AY673" s="17" t="s">
        <v>144</v>
      </c>
      <c r="BE673" s="205">
        <f>IF(N673="základní",J673,0)</f>
        <v>0</v>
      </c>
      <c r="BF673" s="205">
        <f>IF(N673="snížená",J673,0)</f>
        <v>0</v>
      </c>
      <c r="BG673" s="205">
        <f>IF(N673="zákl. přenesená",J673,0)</f>
        <v>0</v>
      </c>
      <c r="BH673" s="205">
        <f>IF(N673="sníž. přenesená",J673,0)</f>
        <v>0</v>
      </c>
      <c r="BI673" s="205">
        <f>IF(N673="nulová",J673,0)</f>
        <v>0</v>
      </c>
      <c r="BJ673" s="17" t="s">
        <v>82</v>
      </c>
      <c r="BK673" s="205">
        <f>ROUND(I673*H673,2)</f>
        <v>0</v>
      </c>
      <c r="BL673" s="17" t="s">
        <v>236</v>
      </c>
      <c r="BM673" s="204" t="s">
        <v>1080</v>
      </c>
    </row>
    <row r="674" spans="2:51" s="13" customFormat="1" ht="12">
      <c r="B674" s="217"/>
      <c r="C674" s="218"/>
      <c r="D674" s="208" t="s">
        <v>153</v>
      </c>
      <c r="E674" s="219" t="s">
        <v>1</v>
      </c>
      <c r="F674" s="220" t="s">
        <v>1057</v>
      </c>
      <c r="G674" s="218"/>
      <c r="H674" s="221">
        <v>1</v>
      </c>
      <c r="I674" s="222"/>
      <c r="J674" s="218"/>
      <c r="K674" s="218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153</v>
      </c>
      <c r="AU674" s="227" t="s">
        <v>87</v>
      </c>
      <c r="AV674" s="13" t="s">
        <v>87</v>
      </c>
      <c r="AW674" s="13" t="s">
        <v>33</v>
      </c>
      <c r="AX674" s="13" t="s">
        <v>82</v>
      </c>
      <c r="AY674" s="227" t="s">
        <v>144</v>
      </c>
    </row>
    <row r="675" spans="2:65" s="1" customFormat="1" ht="48" customHeight="1">
      <c r="B675" s="35"/>
      <c r="C675" s="193" t="s">
        <v>1081</v>
      </c>
      <c r="D675" s="193" t="s">
        <v>146</v>
      </c>
      <c r="E675" s="194" t="s">
        <v>1082</v>
      </c>
      <c r="F675" s="195" t="s">
        <v>1083</v>
      </c>
      <c r="G675" s="196" t="s">
        <v>226</v>
      </c>
      <c r="H675" s="197">
        <v>1</v>
      </c>
      <c r="I675" s="198"/>
      <c r="J675" s="199">
        <f>ROUND(I675*H675,2)</f>
        <v>0</v>
      </c>
      <c r="K675" s="195" t="s">
        <v>1</v>
      </c>
      <c r="L675" s="39"/>
      <c r="M675" s="200" t="s">
        <v>1</v>
      </c>
      <c r="N675" s="201" t="s">
        <v>42</v>
      </c>
      <c r="O675" s="67"/>
      <c r="P675" s="202">
        <f>O675*H675</f>
        <v>0</v>
      </c>
      <c r="Q675" s="202">
        <v>0.033</v>
      </c>
      <c r="R675" s="202">
        <f>Q675*H675</f>
        <v>0.033</v>
      </c>
      <c r="S675" s="202">
        <v>0</v>
      </c>
      <c r="T675" s="203">
        <f>S675*H675</f>
        <v>0</v>
      </c>
      <c r="AR675" s="204" t="s">
        <v>236</v>
      </c>
      <c r="AT675" s="204" t="s">
        <v>146</v>
      </c>
      <c r="AU675" s="204" t="s">
        <v>87</v>
      </c>
      <c r="AY675" s="17" t="s">
        <v>144</v>
      </c>
      <c r="BE675" s="205">
        <f>IF(N675="základní",J675,0)</f>
        <v>0</v>
      </c>
      <c r="BF675" s="205">
        <f>IF(N675="snížená",J675,0)</f>
        <v>0</v>
      </c>
      <c r="BG675" s="205">
        <f>IF(N675="zákl. přenesená",J675,0)</f>
        <v>0</v>
      </c>
      <c r="BH675" s="205">
        <f>IF(N675="sníž. přenesená",J675,0)</f>
        <v>0</v>
      </c>
      <c r="BI675" s="205">
        <f>IF(N675="nulová",J675,0)</f>
        <v>0</v>
      </c>
      <c r="BJ675" s="17" t="s">
        <v>82</v>
      </c>
      <c r="BK675" s="205">
        <f>ROUND(I675*H675,2)</f>
        <v>0</v>
      </c>
      <c r="BL675" s="17" t="s">
        <v>236</v>
      </c>
      <c r="BM675" s="204" t="s">
        <v>1084</v>
      </c>
    </row>
    <row r="676" spans="2:51" s="13" customFormat="1" ht="12">
      <c r="B676" s="217"/>
      <c r="C676" s="218"/>
      <c r="D676" s="208" t="s">
        <v>153</v>
      </c>
      <c r="E676" s="219" t="s">
        <v>1</v>
      </c>
      <c r="F676" s="220" t="s">
        <v>1062</v>
      </c>
      <c r="G676" s="218"/>
      <c r="H676" s="221">
        <v>1</v>
      </c>
      <c r="I676" s="222"/>
      <c r="J676" s="218"/>
      <c r="K676" s="218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153</v>
      </c>
      <c r="AU676" s="227" t="s">
        <v>87</v>
      </c>
      <c r="AV676" s="13" t="s">
        <v>87</v>
      </c>
      <c r="AW676" s="13" t="s">
        <v>33</v>
      </c>
      <c r="AX676" s="13" t="s">
        <v>82</v>
      </c>
      <c r="AY676" s="227" t="s">
        <v>144</v>
      </c>
    </row>
    <row r="677" spans="2:65" s="1" customFormat="1" ht="24" customHeight="1">
      <c r="B677" s="35"/>
      <c r="C677" s="193" t="s">
        <v>1085</v>
      </c>
      <c r="D677" s="193" t="s">
        <v>146</v>
      </c>
      <c r="E677" s="194" t="s">
        <v>1086</v>
      </c>
      <c r="F677" s="195" t="s">
        <v>1087</v>
      </c>
      <c r="G677" s="196" t="s">
        <v>226</v>
      </c>
      <c r="H677" s="197">
        <v>1</v>
      </c>
      <c r="I677" s="198"/>
      <c r="J677" s="199">
        <f>ROUND(I677*H677,2)</f>
        <v>0</v>
      </c>
      <c r="K677" s="195" t="s">
        <v>150</v>
      </c>
      <c r="L677" s="39"/>
      <c r="M677" s="200" t="s">
        <v>1</v>
      </c>
      <c r="N677" s="201" t="s">
        <v>42</v>
      </c>
      <c r="O677" s="67"/>
      <c r="P677" s="202">
        <f>O677*H677</f>
        <v>0</v>
      </c>
      <c r="Q677" s="202">
        <v>0</v>
      </c>
      <c r="R677" s="202">
        <f>Q677*H677</f>
        <v>0</v>
      </c>
      <c r="S677" s="202">
        <v>0.0018</v>
      </c>
      <c r="T677" s="203">
        <f>S677*H677</f>
        <v>0.0018</v>
      </c>
      <c r="AR677" s="204" t="s">
        <v>236</v>
      </c>
      <c r="AT677" s="204" t="s">
        <v>146</v>
      </c>
      <c r="AU677" s="204" t="s">
        <v>87</v>
      </c>
      <c r="AY677" s="17" t="s">
        <v>144</v>
      </c>
      <c r="BE677" s="205">
        <f>IF(N677="základní",J677,0)</f>
        <v>0</v>
      </c>
      <c r="BF677" s="205">
        <f>IF(N677="snížená",J677,0)</f>
        <v>0</v>
      </c>
      <c r="BG677" s="205">
        <f>IF(N677="zákl. přenesená",J677,0)</f>
        <v>0</v>
      </c>
      <c r="BH677" s="205">
        <f>IF(N677="sníž. přenesená",J677,0)</f>
        <v>0</v>
      </c>
      <c r="BI677" s="205">
        <f>IF(N677="nulová",J677,0)</f>
        <v>0</v>
      </c>
      <c r="BJ677" s="17" t="s">
        <v>82</v>
      </c>
      <c r="BK677" s="205">
        <f>ROUND(I677*H677,2)</f>
        <v>0</v>
      </c>
      <c r="BL677" s="17" t="s">
        <v>236</v>
      </c>
      <c r="BM677" s="204" t="s">
        <v>1088</v>
      </c>
    </row>
    <row r="678" spans="2:51" s="13" customFormat="1" ht="12">
      <c r="B678" s="217"/>
      <c r="C678" s="218"/>
      <c r="D678" s="208" t="s">
        <v>153</v>
      </c>
      <c r="E678" s="219" t="s">
        <v>1</v>
      </c>
      <c r="F678" s="220" t="s">
        <v>1089</v>
      </c>
      <c r="G678" s="218"/>
      <c r="H678" s="221">
        <v>1</v>
      </c>
      <c r="I678" s="222"/>
      <c r="J678" s="218"/>
      <c r="K678" s="218"/>
      <c r="L678" s="223"/>
      <c r="M678" s="224"/>
      <c r="N678" s="225"/>
      <c r="O678" s="225"/>
      <c r="P678" s="225"/>
      <c r="Q678" s="225"/>
      <c r="R678" s="225"/>
      <c r="S678" s="225"/>
      <c r="T678" s="226"/>
      <c r="AT678" s="227" t="s">
        <v>153</v>
      </c>
      <c r="AU678" s="227" t="s">
        <v>87</v>
      </c>
      <c r="AV678" s="13" t="s">
        <v>87</v>
      </c>
      <c r="AW678" s="13" t="s">
        <v>33</v>
      </c>
      <c r="AX678" s="13" t="s">
        <v>82</v>
      </c>
      <c r="AY678" s="227" t="s">
        <v>144</v>
      </c>
    </row>
    <row r="679" spans="2:65" s="1" customFormat="1" ht="24" customHeight="1">
      <c r="B679" s="35"/>
      <c r="C679" s="193" t="s">
        <v>1090</v>
      </c>
      <c r="D679" s="193" t="s">
        <v>146</v>
      </c>
      <c r="E679" s="194" t="s">
        <v>1091</v>
      </c>
      <c r="F679" s="195" t="s">
        <v>1092</v>
      </c>
      <c r="G679" s="196" t="s">
        <v>226</v>
      </c>
      <c r="H679" s="197">
        <v>3</v>
      </c>
      <c r="I679" s="198"/>
      <c r="J679" s="199">
        <f>ROUND(I679*H679,2)</f>
        <v>0</v>
      </c>
      <c r="K679" s="195" t="s">
        <v>150</v>
      </c>
      <c r="L679" s="39"/>
      <c r="M679" s="200" t="s">
        <v>1</v>
      </c>
      <c r="N679" s="201" t="s">
        <v>42</v>
      </c>
      <c r="O679" s="67"/>
      <c r="P679" s="202">
        <f>O679*H679</f>
        <v>0</v>
      </c>
      <c r="Q679" s="202">
        <v>0</v>
      </c>
      <c r="R679" s="202">
        <f>Q679*H679</f>
        <v>0</v>
      </c>
      <c r="S679" s="202">
        <v>0.024</v>
      </c>
      <c r="T679" s="203">
        <f>S679*H679</f>
        <v>0.07200000000000001</v>
      </c>
      <c r="AR679" s="204" t="s">
        <v>236</v>
      </c>
      <c r="AT679" s="204" t="s">
        <v>146</v>
      </c>
      <c r="AU679" s="204" t="s">
        <v>87</v>
      </c>
      <c r="AY679" s="17" t="s">
        <v>144</v>
      </c>
      <c r="BE679" s="205">
        <f>IF(N679="základní",J679,0)</f>
        <v>0</v>
      </c>
      <c r="BF679" s="205">
        <f>IF(N679="snížená",J679,0)</f>
        <v>0</v>
      </c>
      <c r="BG679" s="205">
        <f>IF(N679="zákl. přenesená",J679,0)</f>
        <v>0</v>
      </c>
      <c r="BH679" s="205">
        <f>IF(N679="sníž. přenesená",J679,0)</f>
        <v>0</v>
      </c>
      <c r="BI679" s="205">
        <f>IF(N679="nulová",J679,0)</f>
        <v>0</v>
      </c>
      <c r="BJ679" s="17" t="s">
        <v>82</v>
      </c>
      <c r="BK679" s="205">
        <f>ROUND(I679*H679,2)</f>
        <v>0</v>
      </c>
      <c r="BL679" s="17" t="s">
        <v>236</v>
      </c>
      <c r="BM679" s="204" t="s">
        <v>1093</v>
      </c>
    </row>
    <row r="680" spans="2:51" s="13" customFormat="1" ht="12">
      <c r="B680" s="217"/>
      <c r="C680" s="218"/>
      <c r="D680" s="208" t="s">
        <v>153</v>
      </c>
      <c r="E680" s="219" t="s">
        <v>1</v>
      </c>
      <c r="F680" s="220" t="s">
        <v>1094</v>
      </c>
      <c r="G680" s="218"/>
      <c r="H680" s="221">
        <v>3</v>
      </c>
      <c r="I680" s="222"/>
      <c r="J680" s="218"/>
      <c r="K680" s="218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153</v>
      </c>
      <c r="AU680" s="227" t="s">
        <v>87</v>
      </c>
      <c r="AV680" s="13" t="s">
        <v>87</v>
      </c>
      <c r="AW680" s="13" t="s">
        <v>33</v>
      </c>
      <c r="AX680" s="13" t="s">
        <v>82</v>
      </c>
      <c r="AY680" s="227" t="s">
        <v>144</v>
      </c>
    </row>
    <row r="681" spans="2:65" s="1" customFormat="1" ht="24" customHeight="1">
      <c r="B681" s="35"/>
      <c r="C681" s="193" t="s">
        <v>1095</v>
      </c>
      <c r="D681" s="193" t="s">
        <v>146</v>
      </c>
      <c r="E681" s="194" t="s">
        <v>1096</v>
      </c>
      <c r="F681" s="195" t="s">
        <v>1097</v>
      </c>
      <c r="G681" s="196" t="s">
        <v>226</v>
      </c>
      <c r="H681" s="197">
        <v>1</v>
      </c>
      <c r="I681" s="198"/>
      <c r="J681" s="199">
        <f>ROUND(I681*H681,2)</f>
        <v>0</v>
      </c>
      <c r="K681" s="195" t="s">
        <v>150</v>
      </c>
      <c r="L681" s="39"/>
      <c r="M681" s="200" t="s">
        <v>1</v>
      </c>
      <c r="N681" s="201" t="s">
        <v>42</v>
      </c>
      <c r="O681" s="67"/>
      <c r="P681" s="202">
        <f>O681*H681</f>
        <v>0</v>
      </c>
      <c r="Q681" s="202">
        <v>0</v>
      </c>
      <c r="R681" s="202">
        <f>Q681*H681</f>
        <v>0</v>
      </c>
      <c r="S681" s="202">
        <v>0</v>
      </c>
      <c r="T681" s="203">
        <f>S681*H681</f>
        <v>0</v>
      </c>
      <c r="AR681" s="204" t="s">
        <v>236</v>
      </c>
      <c r="AT681" s="204" t="s">
        <v>146</v>
      </c>
      <c r="AU681" s="204" t="s">
        <v>87</v>
      </c>
      <c r="AY681" s="17" t="s">
        <v>144</v>
      </c>
      <c r="BE681" s="205">
        <f>IF(N681="základní",J681,0)</f>
        <v>0</v>
      </c>
      <c r="BF681" s="205">
        <f>IF(N681="snížená",J681,0)</f>
        <v>0</v>
      </c>
      <c r="BG681" s="205">
        <f>IF(N681="zákl. přenesená",J681,0)</f>
        <v>0</v>
      </c>
      <c r="BH681" s="205">
        <f>IF(N681="sníž. přenesená",J681,0)</f>
        <v>0</v>
      </c>
      <c r="BI681" s="205">
        <f>IF(N681="nulová",J681,0)</f>
        <v>0</v>
      </c>
      <c r="BJ681" s="17" t="s">
        <v>82</v>
      </c>
      <c r="BK681" s="205">
        <f>ROUND(I681*H681,2)</f>
        <v>0</v>
      </c>
      <c r="BL681" s="17" t="s">
        <v>236</v>
      </c>
      <c r="BM681" s="204" t="s">
        <v>1098</v>
      </c>
    </row>
    <row r="682" spans="2:51" s="13" customFormat="1" ht="12">
      <c r="B682" s="217"/>
      <c r="C682" s="218"/>
      <c r="D682" s="208" t="s">
        <v>153</v>
      </c>
      <c r="E682" s="219" t="s">
        <v>1</v>
      </c>
      <c r="F682" s="220" t="s">
        <v>1099</v>
      </c>
      <c r="G682" s="218"/>
      <c r="H682" s="221">
        <v>1</v>
      </c>
      <c r="I682" s="222"/>
      <c r="J682" s="218"/>
      <c r="K682" s="218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153</v>
      </c>
      <c r="AU682" s="227" t="s">
        <v>87</v>
      </c>
      <c r="AV682" s="13" t="s">
        <v>87</v>
      </c>
      <c r="AW682" s="13" t="s">
        <v>33</v>
      </c>
      <c r="AX682" s="13" t="s">
        <v>82</v>
      </c>
      <c r="AY682" s="227" t="s">
        <v>144</v>
      </c>
    </row>
    <row r="683" spans="2:65" s="1" customFormat="1" ht="24" customHeight="1">
      <c r="B683" s="35"/>
      <c r="C683" s="193" t="s">
        <v>1100</v>
      </c>
      <c r="D683" s="193" t="s">
        <v>146</v>
      </c>
      <c r="E683" s="194" t="s">
        <v>1101</v>
      </c>
      <c r="F683" s="195" t="s">
        <v>1102</v>
      </c>
      <c r="G683" s="196" t="s">
        <v>185</v>
      </c>
      <c r="H683" s="197">
        <v>0.055</v>
      </c>
      <c r="I683" s="198"/>
      <c r="J683" s="199">
        <f>ROUND(I683*H683,2)</f>
        <v>0</v>
      </c>
      <c r="K683" s="195" t="s">
        <v>150</v>
      </c>
      <c r="L683" s="39"/>
      <c r="M683" s="200" t="s">
        <v>1</v>
      </c>
      <c r="N683" s="201" t="s">
        <v>42</v>
      </c>
      <c r="O683" s="67"/>
      <c r="P683" s="202">
        <f>O683*H683</f>
        <v>0</v>
      </c>
      <c r="Q683" s="202">
        <v>0</v>
      </c>
      <c r="R683" s="202">
        <f>Q683*H683</f>
        <v>0</v>
      </c>
      <c r="S683" s="202">
        <v>0</v>
      </c>
      <c r="T683" s="203">
        <f>S683*H683</f>
        <v>0</v>
      </c>
      <c r="AR683" s="204" t="s">
        <v>236</v>
      </c>
      <c r="AT683" s="204" t="s">
        <v>146</v>
      </c>
      <c r="AU683" s="204" t="s">
        <v>87</v>
      </c>
      <c r="AY683" s="17" t="s">
        <v>144</v>
      </c>
      <c r="BE683" s="205">
        <f>IF(N683="základní",J683,0)</f>
        <v>0</v>
      </c>
      <c r="BF683" s="205">
        <f>IF(N683="snížená",J683,0)</f>
        <v>0</v>
      </c>
      <c r="BG683" s="205">
        <f>IF(N683="zákl. přenesená",J683,0)</f>
        <v>0</v>
      </c>
      <c r="BH683" s="205">
        <f>IF(N683="sníž. přenesená",J683,0)</f>
        <v>0</v>
      </c>
      <c r="BI683" s="205">
        <f>IF(N683="nulová",J683,0)</f>
        <v>0</v>
      </c>
      <c r="BJ683" s="17" t="s">
        <v>82</v>
      </c>
      <c r="BK683" s="205">
        <f>ROUND(I683*H683,2)</f>
        <v>0</v>
      </c>
      <c r="BL683" s="17" t="s">
        <v>236</v>
      </c>
      <c r="BM683" s="204" t="s">
        <v>1103</v>
      </c>
    </row>
    <row r="684" spans="2:65" s="1" customFormat="1" ht="24" customHeight="1">
      <c r="B684" s="35"/>
      <c r="C684" s="193" t="s">
        <v>1104</v>
      </c>
      <c r="D684" s="193" t="s">
        <v>146</v>
      </c>
      <c r="E684" s="194" t="s">
        <v>1105</v>
      </c>
      <c r="F684" s="195" t="s">
        <v>1106</v>
      </c>
      <c r="G684" s="196" t="s">
        <v>185</v>
      </c>
      <c r="H684" s="197">
        <v>0.055</v>
      </c>
      <c r="I684" s="198"/>
      <c r="J684" s="199">
        <f>ROUND(I684*H684,2)</f>
        <v>0</v>
      </c>
      <c r="K684" s="195" t="s">
        <v>150</v>
      </c>
      <c r="L684" s="39"/>
      <c r="M684" s="200" t="s">
        <v>1</v>
      </c>
      <c r="N684" s="201" t="s">
        <v>42</v>
      </c>
      <c r="O684" s="67"/>
      <c r="P684" s="202">
        <f>O684*H684</f>
        <v>0</v>
      </c>
      <c r="Q684" s="202">
        <v>0</v>
      </c>
      <c r="R684" s="202">
        <f>Q684*H684</f>
        <v>0</v>
      </c>
      <c r="S684" s="202">
        <v>0</v>
      </c>
      <c r="T684" s="203">
        <f>S684*H684</f>
        <v>0</v>
      </c>
      <c r="AR684" s="204" t="s">
        <v>236</v>
      </c>
      <c r="AT684" s="204" t="s">
        <v>146</v>
      </c>
      <c r="AU684" s="204" t="s">
        <v>87</v>
      </c>
      <c r="AY684" s="17" t="s">
        <v>144</v>
      </c>
      <c r="BE684" s="205">
        <f>IF(N684="základní",J684,0)</f>
        <v>0</v>
      </c>
      <c r="BF684" s="205">
        <f>IF(N684="snížená",J684,0)</f>
        <v>0</v>
      </c>
      <c r="BG684" s="205">
        <f>IF(N684="zákl. přenesená",J684,0)</f>
        <v>0</v>
      </c>
      <c r="BH684" s="205">
        <f>IF(N684="sníž. přenesená",J684,0)</f>
        <v>0</v>
      </c>
      <c r="BI684" s="205">
        <f>IF(N684="nulová",J684,0)</f>
        <v>0</v>
      </c>
      <c r="BJ684" s="17" t="s">
        <v>82</v>
      </c>
      <c r="BK684" s="205">
        <f>ROUND(I684*H684,2)</f>
        <v>0</v>
      </c>
      <c r="BL684" s="17" t="s">
        <v>236</v>
      </c>
      <c r="BM684" s="204" t="s">
        <v>1107</v>
      </c>
    </row>
    <row r="685" spans="2:65" s="1" customFormat="1" ht="24" customHeight="1">
      <c r="B685" s="35"/>
      <c r="C685" s="193" t="s">
        <v>1108</v>
      </c>
      <c r="D685" s="193" t="s">
        <v>146</v>
      </c>
      <c r="E685" s="194" t="s">
        <v>1109</v>
      </c>
      <c r="F685" s="195" t="s">
        <v>1110</v>
      </c>
      <c r="G685" s="196" t="s">
        <v>185</v>
      </c>
      <c r="H685" s="197">
        <v>0.055</v>
      </c>
      <c r="I685" s="198"/>
      <c r="J685" s="199">
        <f>ROUND(I685*H685,2)</f>
        <v>0</v>
      </c>
      <c r="K685" s="195" t="s">
        <v>150</v>
      </c>
      <c r="L685" s="39"/>
      <c r="M685" s="200" t="s">
        <v>1</v>
      </c>
      <c r="N685" s="201" t="s">
        <v>42</v>
      </c>
      <c r="O685" s="67"/>
      <c r="P685" s="202">
        <f>O685*H685</f>
        <v>0</v>
      </c>
      <c r="Q685" s="202">
        <v>0</v>
      </c>
      <c r="R685" s="202">
        <f>Q685*H685</f>
        <v>0</v>
      </c>
      <c r="S685" s="202">
        <v>0</v>
      </c>
      <c r="T685" s="203">
        <f>S685*H685</f>
        <v>0</v>
      </c>
      <c r="AR685" s="204" t="s">
        <v>236</v>
      </c>
      <c r="AT685" s="204" t="s">
        <v>146</v>
      </c>
      <c r="AU685" s="204" t="s">
        <v>87</v>
      </c>
      <c r="AY685" s="17" t="s">
        <v>144</v>
      </c>
      <c r="BE685" s="205">
        <f>IF(N685="základní",J685,0)</f>
        <v>0</v>
      </c>
      <c r="BF685" s="205">
        <f>IF(N685="snížená",J685,0)</f>
        <v>0</v>
      </c>
      <c r="BG685" s="205">
        <f>IF(N685="zákl. přenesená",J685,0)</f>
        <v>0</v>
      </c>
      <c r="BH685" s="205">
        <f>IF(N685="sníž. přenesená",J685,0)</f>
        <v>0</v>
      </c>
      <c r="BI685" s="205">
        <f>IF(N685="nulová",J685,0)</f>
        <v>0</v>
      </c>
      <c r="BJ685" s="17" t="s">
        <v>82</v>
      </c>
      <c r="BK685" s="205">
        <f>ROUND(I685*H685,2)</f>
        <v>0</v>
      </c>
      <c r="BL685" s="17" t="s">
        <v>236</v>
      </c>
      <c r="BM685" s="204" t="s">
        <v>1111</v>
      </c>
    </row>
    <row r="686" spans="2:63" s="11" customFormat="1" ht="22.9" customHeight="1">
      <c r="B686" s="177"/>
      <c r="C686" s="178"/>
      <c r="D686" s="179" t="s">
        <v>76</v>
      </c>
      <c r="E686" s="191" t="s">
        <v>1112</v>
      </c>
      <c r="F686" s="191" t="s">
        <v>1113</v>
      </c>
      <c r="G686" s="178"/>
      <c r="H686" s="178"/>
      <c r="I686" s="181"/>
      <c r="J686" s="192">
        <f>BK686</f>
        <v>0</v>
      </c>
      <c r="K686" s="178"/>
      <c r="L686" s="183"/>
      <c r="M686" s="184"/>
      <c r="N686" s="185"/>
      <c r="O686" s="185"/>
      <c r="P686" s="186">
        <f>SUM(P687:P690)</f>
        <v>0</v>
      </c>
      <c r="Q686" s="185"/>
      <c r="R686" s="186">
        <f>SUM(R687:R690)</f>
        <v>0.00048888</v>
      </c>
      <c r="S686" s="185"/>
      <c r="T686" s="187">
        <f>SUM(T687:T690)</f>
        <v>0</v>
      </c>
      <c r="AR686" s="188" t="s">
        <v>87</v>
      </c>
      <c r="AT686" s="189" t="s">
        <v>76</v>
      </c>
      <c r="AU686" s="189" t="s">
        <v>82</v>
      </c>
      <c r="AY686" s="188" t="s">
        <v>144</v>
      </c>
      <c r="BK686" s="190">
        <f>SUM(BK687:BK690)</f>
        <v>0</v>
      </c>
    </row>
    <row r="687" spans="2:65" s="1" customFormat="1" ht="24" customHeight="1">
      <c r="B687" s="35"/>
      <c r="C687" s="193" t="s">
        <v>1114</v>
      </c>
      <c r="D687" s="193" t="s">
        <v>146</v>
      </c>
      <c r="E687" s="194" t="s">
        <v>1115</v>
      </c>
      <c r="F687" s="195" t="s">
        <v>1116</v>
      </c>
      <c r="G687" s="196" t="s">
        <v>210</v>
      </c>
      <c r="H687" s="197">
        <v>24.444</v>
      </c>
      <c r="I687" s="198"/>
      <c r="J687" s="199">
        <f>ROUND(I687*H687,2)</f>
        <v>0</v>
      </c>
      <c r="K687" s="195" t="s">
        <v>1</v>
      </c>
      <c r="L687" s="39"/>
      <c r="M687" s="200" t="s">
        <v>1</v>
      </c>
      <c r="N687" s="201" t="s">
        <v>42</v>
      </c>
      <c r="O687" s="67"/>
      <c r="P687" s="202">
        <f>O687*H687</f>
        <v>0</v>
      </c>
      <c r="Q687" s="202">
        <v>0</v>
      </c>
      <c r="R687" s="202">
        <f>Q687*H687</f>
        <v>0</v>
      </c>
      <c r="S687" s="202">
        <v>0</v>
      </c>
      <c r="T687" s="203">
        <f>S687*H687</f>
        <v>0</v>
      </c>
      <c r="AR687" s="204" t="s">
        <v>236</v>
      </c>
      <c r="AT687" s="204" t="s">
        <v>146</v>
      </c>
      <c r="AU687" s="204" t="s">
        <v>87</v>
      </c>
      <c r="AY687" s="17" t="s">
        <v>144</v>
      </c>
      <c r="BE687" s="205">
        <f>IF(N687="základní",J687,0)</f>
        <v>0</v>
      </c>
      <c r="BF687" s="205">
        <f>IF(N687="snížená",J687,0)</f>
        <v>0</v>
      </c>
      <c r="BG687" s="205">
        <f>IF(N687="zákl. přenesená",J687,0)</f>
        <v>0</v>
      </c>
      <c r="BH687" s="205">
        <f>IF(N687="sníž. přenesená",J687,0)</f>
        <v>0</v>
      </c>
      <c r="BI687" s="205">
        <f>IF(N687="nulová",J687,0)</f>
        <v>0</v>
      </c>
      <c r="BJ687" s="17" t="s">
        <v>82</v>
      </c>
      <c r="BK687" s="205">
        <f>ROUND(I687*H687,2)</f>
        <v>0</v>
      </c>
      <c r="BL687" s="17" t="s">
        <v>236</v>
      </c>
      <c r="BM687" s="204" t="s">
        <v>1117</v>
      </c>
    </row>
    <row r="688" spans="2:51" s="13" customFormat="1" ht="12">
      <c r="B688" s="217"/>
      <c r="C688" s="218"/>
      <c r="D688" s="208" t="s">
        <v>153</v>
      </c>
      <c r="E688" s="219" t="s">
        <v>1</v>
      </c>
      <c r="F688" s="220" t="s">
        <v>1118</v>
      </c>
      <c r="G688" s="218"/>
      <c r="H688" s="221">
        <v>24.444</v>
      </c>
      <c r="I688" s="222"/>
      <c r="J688" s="218"/>
      <c r="K688" s="218"/>
      <c r="L688" s="223"/>
      <c r="M688" s="224"/>
      <c r="N688" s="225"/>
      <c r="O688" s="225"/>
      <c r="P688" s="225"/>
      <c r="Q688" s="225"/>
      <c r="R688" s="225"/>
      <c r="S688" s="225"/>
      <c r="T688" s="226"/>
      <c r="AT688" s="227" t="s">
        <v>153</v>
      </c>
      <c r="AU688" s="227" t="s">
        <v>87</v>
      </c>
      <c r="AV688" s="13" t="s">
        <v>87</v>
      </c>
      <c r="AW688" s="13" t="s">
        <v>33</v>
      </c>
      <c r="AX688" s="13" t="s">
        <v>82</v>
      </c>
      <c r="AY688" s="227" t="s">
        <v>144</v>
      </c>
    </row>
    <row r="689" spans="2:65" s="1" customFormat="1" ht="24" customHeight="1">
      <c r="B689" s="35"/>
      <c r="C689" s="193" t="s">
        <v>1119</v>
      </c>
      <c r="D689" s="193" t="s">
        <v>146</v>
      </c>
      <c r="E689" s="194" t="s">
        <v>1120</v>
      </c>
      <c r="F689" s="195" t="s">
        <v>1121</v>
      </c>
      <c r="G689" s="196" t="s">
        <v>210</v>
      </c>
      <c r="H689" s="197">
        <v>24.444</v>
      </c>
      <c r="I689" s="198"/>
      <c r="J689" s="199">
        <f>ROUND(I689*H689,2)</f>
        <v>0</v>
      </c>
      <c r="K689" s="195" t="s">
        <v>1</v>
      </c>
      <c r="L689" s="39"/>
      <c r="M689" s="200" t="s">
        <v>1</v>
      </c>
      <c r="N689" s="201" t="s">
        <v>42</v>
      </c>
      <c r="O689" s="67"/>
      <c r="P689" s="202">
        <f>O689*H689</f>
        <v>0</v>
      </c>
      <c r="Q689" s="202">
        <v>2E-05</v>
      </c>
      <c r="R689" s="202">
        <f>Q689*H689</f>
        <v>0.00048888</v>
      </c>
      <c r="S689" s="202">
        <v>0</v>
      </c>
      <c r="T689" s="203">
        <f>S689*H689</f>
        <v>0</v>
      </c>
      <c r="AR689" s="204" t="s">
        <v>236</v>
      </c>
      <c r="AT689" s="204" t="s">
        <v>146</v>
      </c>
      <c r="AU689" s="204" t="s">
        <v>87</v>
      </c>
      <c r="AY689" s="17" t="s">
        <v>144</v>
      </c>
      <c r="BE689" s="205">
        <f>IF(N689="základní",J689,0)</f>
        <v>0</v>
      </c>
      <c r="BF689" s="205">
        <f>IF(N689="snížená",J689,0)</f>
        <v>0</v>
      </c>
      <c r="BG689" s="205">
        <f>IF(N689="zákl. přenesená",J689,0)</f>
        <v>0</v>
      </c>
      <c r="BH689" s="205">
        <f>IF(N689="sníž. přenesená",J689,0)</f>
        <v>0</v>
      </c>
      <c r="BI689" s="205">
        <f>IF(N689="nulová",J689,0)</f>
        <v>0</v>
      </c>
      <c r="BJ689" s="17" t="s">
        <v>82</v>
      </c>
      <c r="BK689" s="205">
        <f>ROUND(I689*H689,2)</f>
        <v>0</v>
      </c>
      <c r="BL689" s="17" t="s">
        <v>236</v>
      </c>
      <c r="BM689" s="204" t="s">
        <v>1122</v>
      </c>
    </row>
    <row r="690" spans="2:51" s="13" customFormat="1" ht="12">
      <c r="B690" s="217"/>
      <c r="C690" s="218"/>
      <c r="D690" s="208" t="s">
        <v>153</v>
      </c>
      <c r="E690" s="219" t="s">
        <v>1</v>
      </c>
      <c r="F690" s="220" t="s">
        <v>1123</v>
      </c>
      <c r="G690" s="218"/>
      <c r="H690" s="221">
        <v>24.444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153</v>
      </c>
      <c r="AU690" s="227" t="s">
        <v>87</v>
      </c>
      <c r="AV690" s="13" t="s">
        <v>87</v>
      </c>
      <c r="AW690" s="13" t="s">
        <v>33</v>
      </c>
      <c r="AX690" s="13" t="s">
        <v>82</v>
      </c>
      <c r="AY690" s="227" t="s">
        <v>144</v>
      </c>
    </row>
    <row r="691" spans="2:63" s="11" customFormat="1" ht="22.9" customHeight="1">
      <c r="B691" s="177"/>
      <c r="C691" s="178"/>
      <c r="D691" s="179" t="s">
        <v>76</v>
      </c>
      <c r="E691" s="191" t="s">
        <v>1124</v>
      </c>
      <c r="F691" s="191" t="s">
        <v>1125</v>
      </c>
      <c r="G691" s="178"/>
      <c r="H691" s="178"/>
      <c r="I691" s="181"/>
      <c r="J691" s="192">
        <f>BK691</f>
        <v>0</v>
      </c>
      <c r="K691" s="178"/>
      <c r="L691" s="183"/>
      <c r="M691" s="184"/>
      <c r="N691" s="185"/>
      <c r="O691" s="185"/>
      <c r="P691" s="186">
        <f>SUM(P692:P725)</f>
        <v>0</v>
      </c>
      <c r="Q691" s="185"/>
      <c r="R691" s="186">
        <f>SUM(R692:R725)</f>
        <v>1.512153</v>
      </c>
      <c r="S691" s="185"/>
      <c r="T691" s="187">
        <f>SUM(T692:T725)</f>
        <v>0.41400000000000003</v>
      </c>
      <c r="AR691" s="188" t="s">
        <v>87</v>
      </c>
      <c r="AT691" s="189" t="s">
        <v>76</v>
      </c>
      <c r="AU691" s="189" t="s">
        <v>82</v>
      </c>
      <c r="AY691" s="188" t="s">
        <v>144</v>
      </c>
      <c r="BK691" s="190">
        <f>SUM(BK692:BK725)</f>
        <v>0</v>
      </c>
    </row>
    <row r="692" spans="2:65" s="1" customFormat="1" ht="16.5" customHeight="1">
      <c r="B692" s="35"/>
      <c r="C692" s="193" t="s">
        <v>1126</v>
      </c>
      <c r="D692" s="193" t="s">
        <v>146</v>
      </c>
      <c r="E692" s="194" t="s">
        <v>1127</v>
      </c>
      <c r="F692" s="195" t="s">
        <v>1128</v>
      </c>
      <c r="G692" s="196" t="s">
        <v>210</v>
      </c>
      <c r="H692" s="197">
        <v>42.69</v>
      </c>
      <c r="I692" s="198"/>
      <c r="J692" s="199">
        <f>ROUND(I692*H692,2)</f>
        <v>0</v>
      </c>
      <c r="K692" s="195" t="s">
        <v>150</v>
      </c>
      <c r="L692" s="39"/>
      <c r="M692" s="200" t="s">
        <v>1</v>
      </c>
      <c r="N692" s="201" t="s">
        <v>42</v>
      </c>
      <c r="O692" s="67"/>
      <c r="P692" s="202">
        <f>O692*H692</f>
        <v>0</v>
      </c>
      <c r="Q692" s="202">
        <v>0.0003</v>
      </c>
      <c r="R692" s="202">
        <f>Q692*H692</f>
        <v>0.012806999999999999</v>
      </c>
      <c r="S692" s="202">
        <v>0</v>
      </c>
      <c r="T692" s="203">
        <f>S692*H692</f>
        <v>0</v>
      </c>
      <c r="AR692" s="204" t="s">
        <v>236</v>
      </c>
      <c r="AT692" s="204" t="s">
        <v>146</v>
      </c>
      <c r="AU692" s="204" t="s">
        <v>87</v>
      </c>
      <c r="AY692" s="17" t="s">
        <v>144</v>
      </c>
      <c r="BE692" s="205">
        <f>IF(N692="základní",J692,0)</f>
        <v>0</v>
      </c>
      <c r="BF692" s="205">
        <f>IF(N692="snížená",J692,0)</f>
        <v>0</v>
      </c>
      <c r="BG692" s="205">
        <f>IF(N692="zákl. přenesená",J692,0)</f>
        <v>0</v>
      </c>
      <c r="BH692" s="205">
        <f>IF(N692="sníž. přenesená",J692,0)</f>
        <v>0</v>
      </c>
      <c r="BI692" s="205">
        <f>IF(N692="nulová",J692,0)</f>
        <v>0</v>
      </c>
      <c r="BJ692" s="17" t="s">
        <v>82</v>
      </c>
      <c r="BK692" s="205">
        <f>ROUND(I692*H692,2)</f>
        <v>0</v>
      </c>
      <c r="BL692" s="17" t="s">
        <v>236</v>
      </c>
      <c r="BM692" s="204" t="s">
        <v>1129</v>
      </c>
    </row>
    <row r="693" spans="2:51" s="13" customFormat="1" ht="12">
      <c r="B693" s="217"/>
      <c r="C693" s="218"/>
      <c r="D693" s="208" t="s">
        <v>153</v>
      </c>
      <c r="E693" s="219" t="s">
        <v>1</v>
      </c>
      <c r="F693" s="220" t="s">
        <v>1130</v>
      </c>
      <c r="G693" s="218"/>
      <c r="H693" s="221">
        <v>42.69</v>
      </c>
      <c r="I693" s="222"/>
      <c r="J693" s="218"/>
      <c r="K693" s="218"/>
      <c r="L693" s="223"/>
      <c r="M693" s="224"/>
      <c r="N693" s="225"/>
      <c r="O693" s="225"/>
      <c r="P693" s="225"/>
      <c r="Q693" s="225"/>
      <c r="R693" s="225"/>
      <c r="S693" s="225"/>
      <c r="T693" s="226"/>
      <c r="AT693" s="227" t="s">
        <v>153</v>
      </c>
      <c r="AU693" s="227" t="s">
        <v>87</v>
      </c>
      <c r="AV693" s="13" t="s">
        <v>87</v>
      </c>
      <c r="AW693" s="13" t="s">
        <v>33</v>
      </c>
      <c r="AX693" s="13" t="s">
        <v>82</v>
      </c>
      <c r="AY693" s="227" t="s">
        <v>144</v>
      </c>
    </row>
    <row r="694" spans="2:65" s="1" customFormat="1" ht="24" customHeight="1">
      <c r="B694" s="35"/>
      <c r="C694" s="193" t="s">
        <v>1131</v>
      </c>
      <c r="D694" s="193" t="s">
        <v>146</v>
      </c>
      <c r="E694" s="194" t="s">
        <v>1132</v>
      </c>
      <c r="F694" s="195" t="s">
        <v>1133</v>
      </c>
      <c r="G694" s="196" t="s">
        <v>210</v>
      </c>
      <c r="H694" s="197">
        <v>0.96</v>
      </c>
      <c r="I694" s="198"/>
      <c r="J694" s="199">
        <f>ROUND(I694*H694,2)</f>
        <v>0</v>
      </c>
      <c r="K694" s="195" t="s">
        <v>150</v>
      </c>
      <c r="L694" s="39"/>
      <c r="M694" s="200" t="s">
        <v>1</v>
      </c>
      <c r="N694" s="201" t="s">
        <v>42</v>
      </c>
      <c r="O694" s="67"/>
      <c r="P694" s="202">
        <f>O694*H694</f>
        <v>0</v>
      </c>
      <c r="Q694" s="202">
        <v>0</v>
      </c>
      <c r="R694" s="202">
        <f>Q694*H694</f>
        <v>0</v>
      </c>
      <c r="S694" s="202">
        <v>0.1395</v>
      </c>
      <c r="T694" s="203">
        <f>S694*H694</f>
        <v>0.13392</v>
      </c>
      <c r="AR694" s="204" t="s">
        <v>236</v>
      </c>
      <c r="AT694" s="204" t="s">
        <v>146</v>
      </c>
      <c r="AU694" s="204" t="s">
        <v>87</v>
      </c>
      <c r="AY694" s="17" t="s">
        <v>144</v>
      </c>
      <c r="BE694" s="205">
        <f>IF(N694="základní",J694,0)</f>
        <v>0</v>
      </c>
      <c r="BF694" s="205">
        <f>IF(N694="snížená",J694,0)</f>
        <v>0</v>
      </c>
      <c r="BG694" s="205">
        <f>IF(N694="zákl. přenesená",J694,0)</f>
        <v>0</v>
      </c>
      <c r="BH694" s="205">
        <f>IF(N694="sníž. přenesená",J694,0)</f>
        <v>0</v>
      </c>
      <c r="BI694" s="205">
        <f>IF(N694="nulová",J694,0)</f>
        <v>0</v>
      </c>
      <c r="BJ694" s="17" t="s">
        <v>82</v>
      </c>
      <c r="BK694" s="205">
        <f>ROUND(I694*H694,2)</f>
        <v>0</v>
      </c>
      <c r="BL694" s="17" t="s">
        <v>236</v>
      </c>
      <c r="BM694" s="204" t="s">
        <v>1134</v>
      </c>
    </row>
    <row r="695" spans="2:51" s="12" customFormat="1" ht="12">
      <c r="B695" s="206"/>
      <c r="C695" s="207"/>
      <c r="D695" s="208" t="s">
        <v>153</v>
      </c>
      <c r="E695" s="209" t="s">
        <v>1</v>
      </c>
      <c r="F695" s="210" t="s">
        <v>161</v>
      </c>
      <c r="G695" s="207"/>
      <c r="H695" s="209" t="s">
        <v>1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153</v>
      </c>
      <c r="AU695" s="216" t="s">
        <v>87</v>
      </c>
      <c r="AV695" s="12" t="s">
        <v>82</v>
      </c>
      <c r="AW695" s="12" t="s">
        <v>33</v>
      </c>
      <c r="AX695" s="12" t="s">
        <v>77</v>
      </c>
      <c r="AY695" s="216" t="s">
        <v>144</v>
      </c>
    </row>
    <row r="696" spans="2:51" s="13" customFormat="1" ht="12">
      <c r="B696" s="217"/>
      <c r="C696" s="218"/>
      <c r="D696" s="208" t="s">
        <v>153</v>
      </c>
      <c r="E696" s="219" t="s">
        <v>1</v>
      </c>
      <c r="F696" s="220" t="s">
        <v>1135</v>
      </c>
      <c r="G696" s="218"/>
      <c r="H696" s="221">
        <v>0.96</v>
      </c>
      <c r="I696" s="222"/>
      <c r="J696" s="218"/>
      <c r="K696" s="218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153</v>
      </c>
      <c r="AU696" s="227" t="s">
        <v>87</v>
      </c>
      <c r="AV696" s="13" t="s">
        <v>87</v>
      </c>
      <c r="AW696" s="13" t="s">
        <v>33</v>
      </c>
      <c r="AX696" s="13" t="s">
        <v>82</v>
      </c>
      <c r="AY696" s="227" t="s">
        <v>144</v>
      </c>
    </row>
    <row r="697" spans="2:65" s="1" customFormat="1" ht="24" customHeight="1">
      <c r="B697" s="35"/>
      <c r="C697" s="193" t="s">
        <v>1136</v>
      </c>
      <c r="D697" s="193" t="s">
        <v>146</v>
      </c>
      <c r="E697" s="194" t="s">
        <v>1137</v>
      </c>
      <c r="F697" s="195" t="s">
        <v>1138</v>
      </c>
      <c r="G697" s="196" t="s">
        <v>226</v>
      </c>
      <c r="H697" s="197">
        <v>24</v>
      </c>
      <c r="I697" s="198"/>
      <c r="J697" s="199">
        <f>ROUND(I697*H697,2)</f>
        <v>0</v>
      </c>
      <c r="K697" s="195" t="s">
        <v>150</v>
      </c>
      <c r="L697" s="39"/>
      <c r="M697" s="200" t="s">
        <v>1</v>
      </c>
      <c r="N697" s="201" t="s">
        <v>42</v>
      </c>
      <c r="O697" s="67"/>
      <c r="P697" s="202">
        <f>O697*H697</f>
        <v>0</v>
      </c>
      <c r="Q697" s="202">
        <v>0.00782</v>
      </c>
      <c r="R697" s="202">
        <f>Q697*H697</f>
        <v>0.18768</v>
      </c>
      <c r="S697" s="202">
        <v>0.01167</v>
      </c>
      <c r="T697" s="203">
        <f>S697*H697</f>
        <v>0.28008</v>
      </c>
      <c r="AR697" s="204" t="s">
        <v>236</v>
      </c>
      <c r="AT697" s="204" t="s">
        <v>146</v>
      </c>
      <c r="AU697" s="204" t="s">
        <v>87</v>
      </c>
      <c r="AY697" s="17" t="s">
        <v>144</v>
      </c>
      <c r="BE697" s="205">
        <f>IF(N697="základní",J697,0)</f>
        <v>0</v>
      </c>
      <c r="BF697" s="205">
        <f>IF(N697="snížená",J697,0)</f>
        <v>0</v>
      </c>
      <c r="BG697" s="205">
        <f>IF(N697="zákl. přenesená",J697,0)</f>
        <v>0</v>
      </c>
      <c r="BH697" s="205">
        <f>IF(N697="sníž. přenesená",J697,0)</f>
        <v>0</v>
      </c>
      <c r="BI697" s="205">
        <f>IF(N697="nulová",J697,0)</f>
        <v>0</v>
      </c>
      <c r="BJ697" s="17" t="s">
        <v>82</v>
      </c>
      <c r="BK697" s="205">
        <f>ROUND(I697*H697,2)</f>
        <v>0</v>
      </c>
      <c r="BL697" s="17" t="s">
        <v>236</v>
      </c>
      <c r="BM697" s="204" t="s">
        <v>1139</v>
      </c>
    </row>
    <row r="698" spans="2:51" s="12" customFormat="1" ht="12">
      <c r="B698" s="206"/>
      <c r="C698" s="207"/>
      <c r="D698" s="208" t="s">
        <v>153</v>
      </c>
      <c r="E698" s="209" t="s">
        <v>1</v>
      </c>
      <c r="F698" s="210" t="s">
        <v>322</v>
      </c>
      <c r="G698" s="207"/>
      <c r="H698" s="209" t="s">
        <v>1</v>
      </c>
      <c r="I698" s="211"/>
      <c r="J698" s="207"/>
      <c r="K698" s="207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153</v>
      </c>
      <c r="AU698" s="216" t="s">
        <v>87</v>
      </c>
      <c r="AV698" s="12" t="s">
        <v>82</v>
      </c>
      <c r="AW698" s="12" t="s">
        <v>33</v>
      </c>
      <c r="AX698" s="12" t="s">
        <v>77</v>
      </c>
      <c r="AY698" s="216" t="s">
        <v>144</v>
      </c>
    </row>
    <row r="699" spans="2:51" s="13" customFormat="1" ht="12">
      <c r="B699" s="217"/>
      <c r="C699" s="218"/>
      <c r="D699" s="208" t="s">
        <v>153</v>
      </c>
      <c r="E699" s="219" t="s">
        <v>1</v>
      </c>
      <c r="F699" s="220" t="s">
        <v>1140</v>
      </c>
      <c r="G699" s="218"/>
      <c r="H699" s="221">
        <v>24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153</v>
      </c>
      <c r="AU699" s="227" t="s">
        <v>87</v>
      </c>
      <c r="AV699" s="13" t="s">
        <v>87</v>
      </c>
      <c r="AW699" s="13" t="s">
        <v>33</v>
      </c>
      <c r="AX699" s="13" t="s">
        <v>82</v>
      </c>
      <c r="AY699" s="227" t="s">
        <v>144</v>
      </c>
    </row>
    <row r="700" spans="2:65" s="1" customFormat="1" ht="24" customHeight="1">
      <c r="B700" s="35"/>
      <c r="C700" s="193" t="s">
        <v>1141</v>
      </c>
      <c r="D700" s="193" t="s">
        <v>146</v>
      </c>
      <c r="E700" s="194" t="s">
        <v>1142</v>
      </c>
      <c r="F700" s="195" t="s">
        <v>1143</v>
      </c>
      <c r="G700" s="196" t="s">
        <v>210</v>
      </c>
      <c r="H700" s="197">
        <v>0.96</v>
      </c>
      <c r="I700" s="198"/>
      <c r="J700" s="199">
        <f>ROUND(I700*H700,2)</f>
        <v>0</v>
      </c>
      <c r="K700" s="195" t="s">
        <v>1</v>
      </c>
      <c r="L700" s="39"/>
      <c r="M700" s="200" t="s">
        <v>1</v>
      </c>
      <c r="N700" s="201" t="s">
        <v>42</v>
      </c>
      <c r="O700" s="67"/>
      <c r="P700" s="202">
        <f>O700*H700</f>
        <v>0</v>
      </c>
      <c r="Q700" s="202">
        <v>0</v>
      </c>
      <c r="R700" s="202">
        <f>Q700*H700</f>
        <v>0</v>
      </c>
      <c r="S700" s="202">
        <v>0</v>
      </c>
      <c r="T700" s="203">
        <f>S700*H700</f>
        <v>0</v>
      </c>
      <c r="AR700" s="204" t="s">
        <v>236</v>
      </c>
      <c r="AT700" s="204" t="s">
        <v>146</v>
      </c>
      <c r="AU700" s="204" t="s">
        <v>87</v>
      </c>
      <c r="AY700" s="17" t="s">
        <v>144</v>
      </c>
      <c r="BE700" s="205">
        <f>IF(N700="základní",J700,0)</f>
        <v>0</v>
      </c>
      <c r="BF700" s="205">
        <f>IF(N700="snížená",J700,0)</f>
        <v>0</v>
      </c>
      <c r="BG700" s="205">
        <f>IF(N700="zákl. přenesená",J700,0)</f>
        <v>0</v>
      </c>
      <c r="BH700" s="205">
        <f>IF(N700="sníž. přenesená",J700,0)</f>
        <v>0</v>
      </c>
      <c r="BI700" s="205">
        <f>IF(N700="nulová",J700,0)</f>
        <v>0</v>
      </c>
      <c r="BJ700" s="17" t="s">
        <v>82</v>
      </c>
      <c r="BK700" s="205">
        <f>ROUND(I700*H700,2)</f>
        <v>0</v>
      </c>
      <c r="BL700" s="17" t="s">
        <v>236</v>
      </c>
      <c r="BM700" s="204" t="s">
        <v>1144</v>
      </c>
    </row>
    <row r="701" spans="2:51" s="12" customFormat="1" ht="12">
      <c r="B701" s="206"/>
      <c r="C701" s="207"/>
      <c r="D701" s="208" t="s">
        <v>153</v>
      </c>
      <c r="E701" s="209" t="s">
        <v>1</v>
      </c>
      <c r="F701" s="210" t="s">
        <v>161</v>
      </c>
      <c r="G701" s="207"/>
      <c r="H701" s="209" t="s">
        <v>1</v>
      </c>
      <c r="I701" s="211"/>
      <c r="J701" s="207"/>
      <c r="K701" s="207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153</v>
      </c>
      <c r="AU701" s="216" t="s">
        <v>87</v>
      </c>
      <c r="AV701" s="12" t="s">
        <v>82</v>
      </c>
      <c r="AW701" s="12" t="s">
        <v>33</v>
      </c>
      <c r="AX701" s="12" t="s">
        <v>77</v>
      </c>
      <c r="AY701" s="216" t="s">
        <v>144</v>
      </c>
    </row>
    <row r="702" spans="2:51" s="13" customFormat="1" ht="12">
      <c r="B702" s="217"/>
      <c r="C702" s="218"/>
      <c r="D702" s="208" t="s">
        <v>153</v>
      </c>
      <c r="E702" s="219" t="s">
        <v>1</v>
      </c>
      <c r="F702" s="220" t="s">
        <v>1135</v>
      </c>
      <c r="G702" s="218"/>
      <c r="H702" s="221">
        <v>0.96</v>
      </c>
      <c r="I702" s="222"/>
      <c r="J702" s="218"/>
      <c r="K702" s="218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153</v>
      </c>
      <c r="AU702" s="227" t="s">
        <v>87</v>
      </c>
      <c r="AV702" s="13" t="s">
        <v>87</v>
      </c>
      <c r="AW702" s="13" t="s">
        <v>33</v>
      </c>
      <c r="AX702" s="13" t="s">
        <v>82</v>
      </c>
      <c r="AY702" s="227" t="s">
        <v>144</v>
      </c>
    </row>
    <row r="703" spans="2:65" s="1" customFormat="1" ht="36" customHeight="1">
      <c r="B703" s="35"/>
      <c r="C703" s="193" t="s">
        <v>1145</v>
      </c>
      <c r="D703" s="193" t="s">
        <v>146</v>
      </c>
      <c r="E703" s="194" t="s">
        <v>1146</v>
      </c>
      <c r="F703" s="195" t="s">
        <v>1147</v>
      </c>
      <c r="G703" s="196" t="s">
        <v>210</v>
      </c>
      <c r="H703" s="197">
        <v>42.69</v>
      </c>
      <c r="I703" s="198"/>
      <c r="J703" s="199">
        <f>ROUND(I703*H703,2)</f>
        <v>0</v>
      </c>
      <c r="K703" s="195" t="s">
        <v>150</v>
      </c>
      <c r="L703" s="39"/>
      <c r="M703" s="200" t="s">
        <v>1</v>
      </c>
      <c r="N703" s="201" t="s">
        <v>42</v>
      </c>
      <c r="O703" s="67"/>
      <c r="P703" s="202">
        <f>O703*H703</f>
        <v>0</v>
      </c>
      <c r="Q703" s="202">
        <v>0.00588</v>
      </c>
      <c r="R703" s="202">
        <f>Q703*H703</f>
        <v>0.2510172</v>
      </c>
      <c r="S703" s="202">
        <v>0</v>
      </c>
      <c r="T703" s="203">
        <f>S703*H703</f>
        <v>0</v>
      </c>
      <c r="AR703" s="204" t="s">
        <v>236</v>
      </c>
      <c r="AT703" s="204" t="s">
        <v>146</v>
      </c>
      <c r="AU703" s="204" t="s">
        <v>87</v>
      </c>
      <c r="AY703" s="17" t="s">
        <v>144</v>
      </c>
      <c r="BE703" s="205">
        <f>IF(N703="základní",J703,0)</f>
        <v>0</v>
      </c>
      <c r="BF703" s="205">
        <f>IF(N703="snížená",J703,0)</f>
        <v>0</v>
      </c>
      <c r="BG703" s="205">
        <f>IF(N703="zákl. přenesená",J703,0)</f>
        <v>0</v>
      </c>
      <c r="BH703" s="205">
        <f>IF(N703="sníž. přenesená",J703,0)</f>
        <v>0</v>
      </c>
      <c r="BI703" s="205">
        <f>IF(N703="nulová",J703,0)</f>
        <v>0</v>
      </c>
      <c r="BJ703" s="17" t="s">
        <v>82</v>
      </c>
      <c r="BK703" s="205">
        <f>ROUND(I703*H703,2)</f>
        <v>0</v>
      </c>
      <c r="BL703" s="17" t="s">
        <v>236</v>
      </c>
      <c r="BM703" s="204" t="s">
        <v>1148</v>
      </c>
    </row>
    <row r="704" spans="2:51" s="13" customFormat="1" ht="12">
      <c r="B704" s="217"/>
      <c r="C704" s="218"/>
      <c r="D704" s="208" t="s">
        <v>153</v>
      </c>
      <c r="E704" s="219" t="s">
        <v>1</v>
      </c>
      <c r="F704" s="220" t="s">
        <v>1130</v>
      </c>
      <c r="G704" s="218"/>
      <c r="H704" s="221">
        <v>42.69</v>
      </c>
      <c r="I704" s="222"/>
      <c r="J704" s="218"/>
      <c r="K704" s="218"/>
      <c r="L704" s="223"/>
      <c r="M704" s="224"/>
      <c r="N704" s="225"/>
      <c r="O704" s="225"/>
      <c r="P704" s="225"/>
      <c r="Q704" s="225"/>
      <c r="R704" s="225"/>
      <c r="S704" s="225"/>
      <c r="T704" s="226"/>
      <c r="AT704" s="227" t="s">
        <v>153</v>
      </c>
      <c r="AU704" s="227" t="s">
        <v>87</v>
      </c>
      <c r="AV704" s="13" t="s">
        <v>87</v>
      </c>
      <c r="AW704" s="13" t="s">
        <v>33</v>
      </c>
      <c r="AX704" s="13" t="s">
        <v>82</v>
      </c>
      <c r="AY704" s="227" t="s">
        <v>144</v>
      </c>
    </row>
    <row r="705" spans="2:65" s="1" customFormat="1" ht="36" customHeight="1">
      <c r="B705" s="35"/>
      <c r="C705" s="239" t="s">
        <v>1149</v>
      </c>
      <c r="D705" s="239" t="s">
        <v>195</v>
      </c>
      <c r="E705" s="240" t="s">
        <v>1150</v>
      </c>
      <c r="F705" s="241" t="s">
        <v>1151</v>
      </c>
      <c r="G705" s="242" t="s">
        <v>210</v>
      </c>
      <c r="H705" s="243">
        <v>46.959</v>
      </c>
      <c r="I705" s="244"/>
      <c r="J705" s="245">
        <f>ROUND(I705*H705,2)</f>
        <v>0</v>
      </c>
      <c r="K705" s="241" t="s">
        <v>1</v>
      </c>
      <c r="L705" s="246"/>
      <c r="M705" s="247" t="s">
        <v>1</v>
      </c>
      <c r="N705" s="248" t="s">
        <v>42</v>
      </c>
      <c r="O705" s="67"/>
      <c r="P705" s="202">
        <f>O705*H705</f>
        <v>0</v>
      </c>
      <c r="Q705" s="202">
        <v>0.0192</v>
      </c>
      <c r="R705" s="202">
        <f>Q705*H705</f>
        <v>0.9016128</v>
      </c>
      <c r="S705" s="202">
        <v>0</v>
      </c>
      <c r="T705" s="203">
        <f>S705*H705</f>
        <v>0</v>
      </c>
      <c r="AR705" s="204" t="s">
        <v>347</v>
      </c>
      <c r="AT705" s="204" t="s">
        <v>195</v>
      </c>
      <c r="AU705" s="204" t="s">
        <v>87</v>
      </c>
      <c r="AY705" s="17" t="s">
        <v>144</v>
      </c>
      <c r="BE705" s="205">
        <f>IF(N705="základní",J705,0)</f>
        <v>0</v>
      </c>
      <c r="BF705" s="205">
        <f>IF(N705="snížená",J705,0)</f>
        <v>0</v>
      </c>
      <c r="BG705" s="205">
        <f>IF(N705="zákl. přenesená",J705,0)</f>
        <v>0</v>
      </c>
      <c r="BH705" s="205">
        <f>IF(N705="sníž. přenesená",J705,0)</f>
        <v>0</v>
      </c>
      <c r="BI705" s="205">
        <f>IF(N705="nulová",J705,0)</f>
        <v>0</v>
      </c>
      <c r="BJ705" s="17" t="s">
        <v>82</v>
      </c>
      <c r="BK705" s="205">
        <f>ROUND(I705*H705,2)</f>
        <v>0</v>
      </c>
      <c r="BL705" s="17" t="s">
        <v>236</v>
      </c>
      <c r="BM705" s="204" t="s">
        <v>1152</v>
      </c>
    </row>
    <row r="706" spans="2:51" s="13" customFormat="1" ht="12">
      <c r="B706" s="217"/>
      <c r="C706" s="218"/>
      <c r="D706" s="208" t="s">
        <v>153</v>
      </c>
      <c r="E706" s="218"/>
      <c r="F706" s="220" t="s">
        <v>1153</v>
      </c>
      <c r="G706" s="218"/>
      <c r="H706" s="221">
        <v>46.959</v>
      </c>
      <c r="I706" s="222"/>
      <c r="J706" s="218"/>
      <c r="K706" s="218"/>
      <c r="L706" s="223"/>
      <c r="M706" s="224"/>
      <c r="N706" s="225"/>
      <c r="O706" s="225"/>
      <c r="P706" s="225"/>
      <c r="Q706" s="225"/>
      <c r="R706" s="225"/>
      <c r="S706" s="225"/>
      <c r="T706" s="226"/>
      <c r="AT706" s="227" t="s">
        <v>153</v>
      </c>
      <c r="AU706" s="227" t="s">
        <v>87</v>
      </c>
      <c r="AV706" s="13" t="s">
        <v>87</v>
      </c>
      <c r="AW706" s="13" t="s">
        <v>4</v>
      </c>
      <c r="AX706" s="13" t="s">
        <v>82</v>
      </c>
      <c r="AY706" s="227" t="s">
        <v>144</v>
      </c>
    </row>
    <row r="707" spans="2:65" s="1" customFormat="1" ht="16.5" customHeight="1">
      <c r="B707" s="35"/>
      <c r="C707" s="193" t="s">
        <v>1154</v>
      </c>
      <c r="D707" s="193" t="s">
        <v>146</v>
      </c>
      <c r="E707" s="194" t="s">
        <v>1155</v>
      </c>
      <c r="F707" s="195" t="s">
        <v>1156</v>
      </c>
      <c r="G707" s="196" t="s">
        <v>210</v>
      </c>
      <c r="H707" s="197">
        <v>42.69</v>
      </c>
      <c r="I707" s="198"/>
      <c r="J707" s="199">
        <f>ROUND(I707*H707,2)</f>
        <v>0</v>
      </c>
      <c r="K707" s="195" t="s">
        <v>1</v>
      </c>
      <c r="L707" s="39"/>
      <c r="M707" s="200" t="s">
        <v>1</v>
      </c>
      <c r="N707" s="201" t="s">
        <v>42</v>
      </c>
      <c r="O707" s="67"/>
      <c r="P707" s="202">
        <f>O707*H707</f>
        <v>0</v>
      </c>
      <c r="Q707" s="202">
        <v>0.0034</v>
      </c>
      <c r="R707" s="202">
        <f>Q707*H707</f>
        <v>0.145146</v>
      </c>
      <c r="S707" s="202">
        <v>0</v>
      </c>
      <c r="T707" s="203">
        <f>S707*H707</f>
        <v>0</v>
      </c>
      <c r="AR707" s="204" t="s">
        <v>236</v>
      </c>
      <c r="AT707" s="204" t="s">
        <v>146</v>
      </c>
      <c r="AU707" s="204" t="s">
        <v>87</v>
      </c>
      <c r="AY707" s="17" t="s">
        <v>144</v>
      </c>
      <c r="BE707" s="205">
        <f>IF(N707="základní",J707,0)</f>
        <v>0</v>
      </c>
      <c r="BF707" s="205">
        <f>IF(N707="snížená",J707,0)</f>
        <v>0</v>
      </c>
      <c r="BG707" s="205">
        <f>IF(N707="zákl. přenesená",J707,0)</f>
        <v>0</v>
      </c>
      <c r="BH707" s="205">
        <f>IF(N707="sníž. přenesená",J707,0)</f>
        <v>0</v>
      </c>
      <c r="BI707" s="205">
        <f>IF(N707="nulová",J707,0)</f>
        <v>0</v>
      </c>
      <c r="BJ707" s="17" t="s">
        <v>82</v>
      </c>
      <c r="BK707" s="205">
        <f>ROUND(I707*H707,2)</f>
        <v>0</v>
      </c>
      <c r="BL707" s="17" t="s">
        <v>236</v>
      </c>
      <c r="BM707" s="204" t="s">
        <v>1157</v>
      </c>
    </row>
    <row r="708" spans="2:51" s="13" customFormat="1" ht="12">
      <c r="B708" s="217"/>
      <c r="C708" s="218"/>
      <c r="D708" s="208" t="s">
        <v>153</v>
      </c>
      <c r="E708" s="219" t="s">
        <v>1</v>
      </c>
      <c r="F708" s="220" t="s">
        <v>1130</v>
      </c>
      <c r="G708" s="218"/>
      <c r="H708" s="221">
        <v>42.69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153</v>
      </c>
      <c r="AU708" s="227" t="s">
        <v>87</v>
      </c>
      <c r="AV708" s="13" t="s">
        <v>87</v>
      </c>
      <c r="AW708" s="13" t="s">
        <v>33</v>
      </c>
      <c r="AX708" s="13" t="s">
        <v>82</v>
      </c>
      <c r="AY708" s="227" t="s">
        <v>144</v>
      </c>
    </row>
    <row r="709" spans="2:65" s="1" customFormat="1" ht="16.5" customHeight="1">
      <c r="B709" s="35"/>
      <c r="C709" s="193" t="s">
        <v>1158</v>
      </c>
      <c r="D709" s="193" t="s">
        <v>146</v>
      </c>
      <c r="E709" s="194" t="s">
        <v>1159</v>
      </c>
      <c r="F709" s="195" t="s">
        <v>1160</v>
      </c>
      <c r="G709" s="196" t="s">
        <v>277</v>
      </c>
      <c r="H709" s="197">
        <v>27.38</v>
      </c>
      <c r="I709" s="198"/>
      <c r="J709" s="199">
        <f>ROUND(I709*H709,2)</f>
        <v>0</v>
      </c>
      <c r="K709" s="195" t="s">
        <v>1</v>
      </c>
      <c r="L709" s="39"/>
      <c r="M709" s="200" t="s">
        <v>1</v>
      </c>
      <c r="N709" s="201" t="s">
        <v>42</v>
      </c>
      <c r="O709" s="67"/>
      <c r="P709" s="202">
        <f>O709*H709</f>
        <v>0</v>
      </c>
      <c r="Q709" s="202">
        <v>0.0001</v>
      </c>
      <c r="R709" s="202">
        <f>Q709*H709</f>
        <v>0.002738</v>
      </c>
      <c r="S709" s="202">
        <v>0</v>
      </c>
      <c r="T709" s="203">
        <f>S709*H709</f>
        <v>0</v>
      </c>
      <c r="AR709" s="204" t="s">
        <v>236</v>
      </c>
      <c r="AT709" s="204" t="s">
        <v>146</v>
      </c>
      <c r="AU709" s="204" t="s">
        <v>87</v>
      </c>
      <c r="AY709" s="17" t="s">
        <v>144</v>
      </c>
      <c r="BE709" s="205">
        <f>IF(N709="základní",J709,0)</f>
        <v>0</v>
      </c>
      <c r="BF709" s="205">
        <f>IF(N709="snížená",J709,0)</f>
        <v>0</v>
      </c>
      <c r="BG709" s="205">
        <f>IF(N709="zákl. přenesená",J709,0)</f>
        <v>0</v>
      </c>
      <c r="BH709" s="205">
        <f>IF(N709="sníž. přenesená",J709,0)</f>
        <v>0</v>
      </c>
      <c r="BI709" s="205">
        <f>IF(N709="nulová",J709,0)</f>
        <v>0</v>
      </c>
      <c r="BJ709" s="17" t="s">
        <v>82</v>
      </c>
      <c r="BK709" s="205">
        <f>ROUND(I709*H709,2)</f>
        <v>0</v>
      </c>
      <c r="BL709" s="17" t="s">
        <v>236</v>
      </c>
      <c r="BM709" s="204" t="s">
        <v>1161</v>
      </c>
    </row>
    <row r="710" spans="2:51" s="12" customFormat="1" ht="12">
      <c r="B710" s="206"/>
      <c r="C710" s="207"/>
      <c r="D710" s="208" t="s">
        <v>153</v>
      </c>
      <c r="E710" s="209" t="s">
        <v>1</v>
      </c>
      <c r="F710" s="210" t="s">
        <v>1162</v>
      </c>
      <c r="G710" s="207"/>
      <c r="H710" s="209" t="s">
        <v>1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153</v>
      </c>
      <c r="AU710" s="216" t="s">
        <v>87</v>
      </c>
      <c r="AV710" s="12" t="s">
        <v>82</v>
      </c>
      <c r="AW710" s="12" t="s">
        <v>33</v>
      </c>
      <c r="AX710" s="12" t="s">
        <v>77</v>
      </c>
      <c r="AY710" s="216" t="s">
        <v>144</v>
      </c>
    </row>
    <row r="711" spans="2:51" s="13" customFormat="1" ht="12">
      <c r="B711" s="217"/>
      <c r="C711" s="218"/>
      <c r="D711" s="208" t="s">
        <v>153</v>
      </c>
      <c r="E711" s="219" t="s">
        <v>1</v>
      </c>
      <c r="F711" s="220" t="s">
        <v>1163</v>
      </c>
      <c r="G711" s="218"/>
      <c r="H711" s="221">
        <v>22.33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153</v>
      </c>
      <c r="AU711" s="227" t="s">
        <v>87</v>
      </c>
      <c r="AV711" s="13" t="s">
        <v>87</v>
      </c>
      <c r="AW711" s="13" t="s">
        <v>33</v>
      </c>
      <c r="AX711" s="13" t="s">
        <v>77</v>
      </c>
      <c r="AY711" s="227" t="s">
        <v>144</v>
      </c>
    </row>
    <row r="712" spans="2:51" s="13" customFormat="1" ht="12">
      <c r="B712" s="217"/>
      <c r="C712" s="218"/>
      <c r="D712" s="208" t="s">
        <v>153</v>
      </c>
      <c r="E712" s="219" t="s">
        <v>1</v>
      </c>
      <c r="F712" s="220" t="s">
        <v>1164</v>
      </c>
      <c r="G712" s="218"/>
      <c r="H712" s="221">
        <v>5.05</v>
      </c>
      <c r="I712" s="222"/>
      <c r="J712" s="218"/>
      <c r="K712" s="218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153</v>
      </c>
      <c r="AU712" s="227" t="s">
        <v>87</v>
      </c>
      <c r="AV712" s="13" t="s">
        <v>87</v>
      </c>
      <c r="AW712" s="13" t="s">
        <v>33</v>
      </c>
      <c r="AX712" s="13" t="s">
        <v>77</v>
      </c>
      <c r="AY712" s="227" t="s">
        <v>144</v>
      </c>
    </row>
    <row r="713" spans="2:51" s="14" customFormat="1" ht="12">
      <c r="B713" s="228"/>
      <c r="C713" s="229"/>
      <c r="D713" s="208" t="s">
        <v>153</v>
      </c>
      <c r="E713" s="230" t="s">
        <v>1</v>
      </c>
      <c r="F713" s="231" t="s">
        <v>163</v>
      </c>
      <c r="G713" s="229"/>
      <c r="H713" s="232">
        <v>27.38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153</v>
      </c>
      <c r="AU713" s="238" t="s">
        <v>87</v>
      </c>
      <c r="AV713" s="14" t="s">
        <v>151</v>
      </c>
      <c r="AW713" s="14" t="s">
        <v>33</v>
      </c>
      <c r="AX713" s="14" t="s">
        <v>82</v>
      </c>
      <c r="AY713" s="238" t="s">
        <v>144</v>
      </c>
    </row>
    <row r="714" spans="2:65" s="1" customFormat="1" ht="16.5" customHeight="1">
      <c r="B714" s="35"/>
      <c r="C714" s="193" t="s">
        <v>1165</v>
      </c>
      <c r="D714" s="193" t="s">
        <v>146</v>
      </c>
      <c r="E714" s="194" t="s">
        <v>1166</v>
      </c>
      <c r="F714" s="195" t="s">
        <v>1167</v>
      </c>
      <c r="G714" s="196" t="s">
        <v>226</v>
      </c>
      <c r="H714" s="197">
        <v>6</v>
      </c>
      <c r="I714" s="198"/>
      <c r="J714" s="199">
        <f>ROUND(I714*H714,2)</f>
        <v>0</v>
      </c>
      <c r="K714" s="195" t="s">
        <v>150</v>
      </c>
      <c r="L714" s="39"/>
      <c r="M714" s="200" t="s">
        <v>1</v>
      </c>
      <c r="N714" s="201" t="s">
        <v>42</v>
      </c>
      <c r="O714" s="67"/>
      <c r="P714" s="202">
        <f>O714*H714</f>
        <v>0</v>
      </c>
      <c r="Q714" s="202">
        <v>0.00022</v>
      </c>
      <c r="R714" s="202">
        <f>Q714*H714</f>
        <v>0.00132</v>
      </c>
      <c r="S714" s="202">
        <v>0</v>
      </c>
      <c r="T714" s="203">
        <f>S714*H714</f>
        <v>0</v>
      </c>
      <c r="AR714" s="204" t="s">
        <v>236</v>
      </c>
      <c r="AT714" s="204" t="s">
        <v>146</v>
      </c>
      <c r="AU714" s="204" t="s">
        <v>87</v>
      </c>
      <c r="AY714" s="17" t="s">
        <v>144</v>
      </c>
      <c r="BE714" s="205">
        <f>IF(N714="základní",J714,0)</f>
        <v>0</v>
      </c>
      <c r="BF714" s="205">
        <f>IF(N714="snížená",J714,0)</f>
        <v>0</v>
      </c>
      <c r="BG714" s="205">
        <f>IF(N714="zákl. přenesená",J714,0)</f>
        <v>0</v>
      </c>
      <c r="BH714" s="205">
        <f>IF(N714="sníž. přenesená",J714,0)</f>
        <v>0</v>
      </c>
      <c r="BI714" s="205">
        <f>IF(N714="nulová",J714,0)</f>
        <v>0</v>
      </c>
      <c r="BJ714" s="17" t="s">
        <v>82</v>
      </c>
      <c r="BK714" s="205">
        <f>ROUND(I714*H714,2)</f>
        <v>0</v>
      </c>
      <c r="BL714" s="17" t="s">
        <v>236</v>
      </c>
      <c r="BM714" s="204" t="s">
        <v>1168</v>
      </c>
    </row>
    <row r="715" spans="2:51" s="13" customFormat="1" ht="12">
      <c r="B715" s="217"/>
      <c r="C715" s="218"/>
      <c r="D715" s="208" t="s">
        <v>153</v>
      </c>
      <c r="E715" s="219" t="s">
        <v>1</v>
      </c>
      <c r="F715" s="220" t="s">
        <v>1169</v>
      </c>
      <c r="G715" s="218"/>
      <c r="H715" s="221">
        <v>6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153</v>
      </c>
      <c r="AU715" s="227" t="s">
        <v>87</v>
      </c>
      <c r="AV715" s="13" t="s">
        <v>87</v>
      </c>
      <c r="AW715" s="13" t="s">
        <v>33</v>
      </c>
      <c r="AX715" s="13" t="s">
        <v>82</v>
      </c>
      <c r="AY715" s="227" t="s">
        <v>144</v>
      </c>
    </row>
    <row r="716" spans="2:65" s="1" customFormat="1" ht="16.5" customHeight="1">
      <c r="B716" s="35"/>
      <c r="C716" s="193" t="s">
        <v>1170</v>
      </c>
      <c r="D716" s="193" t="s">
        <v>146</v>
      </c>
      <c r="E716" s="194" t="s">
        <v>1171</v>
      </c>
      <c r="F716" s="195" t="s">
        <v>1172</v>
      </c>
      <c r="G716" s="196" t="s">
        <v>226</v>
      </c>
      <c r="H716" s="197">
        <v>4</v>
      </c>
      <c r="I716" s="198"/>
      <c r="J716" s="199">
        <f>ROUND(I716*H716,2)</f>
        <v>0</v>
      </c>
      <c r="K716" s="195" t="s">
        <v>150</v>
      </c>
      <c r="L716" s="39"/>
      <c r="M716" s="200" t="s">
        <v>1</v>
      </c>
      <c r="N716" s="201" t="s">
        <v>42</v>
      </c>
      <c r="O716" s="67"/>
      <c r="P716" s="202">
        <f>O716*H716</f>
        <v>0</v>
      </c>
      <c r="Q716" s="202">
        <v>0.00018</v>
      </c>
      <c r="R716" s="202">
        <f>Q716*H716</f>
        <v>0.00072</v>
      </c>
      <c r="S716" s="202">
        <v>0</v>
      </c>
      <c r="T716" s="203">
        <f>S716*H716</f>
        <v>0</v>
      </c>
      <c r="AR716" s="204" t="s">
        <v>236</v>
      </c>
      <c r="AT716" s="204" t="s">
        <v>146</v>
      </c>
      <c r="AU716" s="204" t="s">
        <v>87</v>
      </c>
      <c r="AY716" s="17" t="s">
        <v>144</v>
      </c>
      <c r="BE716" s="205">
        <f>IF(N716="základní",J716,0)</f>
        <v>0</v>
      </c>
      <c r="BF716" s="205">
        <f>IF(N716="snížená",J716,0)</f>
        <v>0</v>
      </c>
      <c r="BG716" s="205">
        <f>IF(N716="zákl. přenesená",J716,0)</f>
        <v>0</v>
      </c>
      <c r="BH716" s="205">
        <f>IF(N716="sníž. přenesená",J716,0)</f>
        <v>0</v>
      </c>
      <c r="BI716" s="205">
        <f>IF(N716="nulová",J716,0)</f>
        <v>0</v>
      </c>
      <c r="BJ716" s="17" t="s">
        <v>82</v>
      </c>
      <c r="BK716" s="205">
        <f>ROUND(I716*H716,2)</f>
        <v>0</v>
      </c>
      <c r="BL716" s="17" t="s">
        <v>236</v>
      </c>
      <c r="BM716" s="204" t="s">
        <v>1173</v>
      </c>
    </row>
    <row r="717" spans="2:51" s="13" customFormat="1" ht="12">
      <c r="B717" s="217"/>
      <c r="C717" s="218"/>
      <c r="D717" s="208" t="s">
        <v>153</v>
      </c>
      <c r="E717" s="219" t="s">
        <v>1</v>
      </c>
      <c r="F717" s="220" t="s">
        <v>1174</v>
      </c>
      <c r="G717" s="218"/>
      <c r="H717" s="221">
        <v>4</v>
      </c>
      <c r="I717" s="222"/>
      <c r="J717" s="218"/>
      <c r="K717" s="218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153</v>
      </c>
      <c r="AU717" s="227" t="s">
        <v>87</v>
      </c>
      <c r="AV717" s="13" t="s">
        <v>87</v>
      </c>
      <c r="AW717" s="13" t="s">
        <v>33</v>
      </c>
      <c r="AX717" s="13" t="s">
        <v>82</v>
      </c>
      <c r="AY717" s="227" t="s">
        <v>144</v>
      </c>
    </row>
    <row r="718" spans="2:65" s="1" customFormat="1" ht="16.5" customHeight="1">
      <c r="B718" s="35"/>
      <c r="C718" s="193" t="s">
        <v>1175</v>
      </c>
      <c r="D718" s="193" t="s">
        <v>146</v>
      </c>
      <c r="E718" s="194" t="s">
        <v>1176</v>
      </c>
      <c r="F718" s="195" t="s">
        <v>1177</v>
      </c>
      <c r="G718" s="196" t="s">
        <v>226</v>
      </c>
      <c r="H718" s="197">
        <v>1</v>
      </c>
      <c r="I718" s="198"/>
      <c r="J718" s="199">
        <f>ROUND(I718*H718,2)</f>
        <v>0</v>
      </c>
      <c r="K718" s="195" t="s">
        <v>150</v>
      </c>
      <c r="L718" s="39"/>
      <c r="M718" s="200" t="s">
        <v>1</v>
      </c>
      <c r="N718" s="201" t="s">
        <v>42</v>
      </c>
      <c r="O718" s="67"/>
      <c r="P718" s="202">
        <f>O718*H718</f>
        <v>0</v>
      </c>
      <c r="Q718" s="202">
        <v>0.00018</v>
      </c>
      <c r="R718" s="202">
        <f>Q718*H718</f>
        <v>0.00018</v>
      </c>
      <c r="S718" s="202">
        <v>0</v>
      </c>
      <c r="T718" s="203">
        <f>S718*H718</f>
        <v>0</v>
      </c>
      <c r="AR718" s="204" t="s">
        <v>236</v>
      </c>
      <c r="AT718" s="204" t="s">
        <v>146</v>
      </c>
      <c r="AU718" s="204" t="s">
        <v>87</v>
      </c>
      <c r="AY718" s="17" t="s">
        <v>144</v>
      </c>
      <c r="BE718" s="205">
        <f>IF(N718="základní",J718,0)</f>
        <v>0</v>
      </c>
      <c r="BF718" s="205">
        <f>IF(N718="snížená",J718,0)</f>
        <v>0</v>
      </c>
      <c r="BG718" s="205">
        <f>IF(N718="zákl. přenesená",J718,0)</f>
        <v>0</v>
      </c>
      <c r="BH718" s="205">
        <f>IF(N718="sníž. přenesená",J718,0)</f>
        <v>0</v>
      </c>
      <c r="BI718" s="205">
        <f>IF(N718="nulová",J718,0)</f>
        <v>0</v>
      </c>
      <c r="BJ718" s="17" t="s">
        <v>82</v>
      </c>
      <c r="BK718" s="205">
        <f>ROUND(I718*H718,2)</f>
        <v>0</v>
      </c>
      <c r="BL718" s="17" t="s">
        <v>236</v>
      </c>
      <c r="BM718" s="204" t="s">
        <v>1178</v>
      </c>
    </row>
    <row r="719" spans="2:51" s="13" customFormat="1" ht="12">
      <c r="B719" s="217"/>
      <c r="C719" s="218"/>
      <c r="D719" s="208" t="s">
        <v>153</v>
      </c>
      <c r="E719" s="219" t="s">
        <v>1</v>
      </c>
      <c r="F719" s="220" t="s">
        <v>1179</v>
      </c>
      <c r="G719" s="218"/>
      <c r="H719" s="221">
        <v>1</v>
      </c>
      <c r="I719" s="222"/>
      <c r="J719" s="218"/>
      <c r="K719" s="218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153</v>
      </c>
      <c r="AU719" s="227" t="s">
        <v>87</v>
      </c>
      <c r="AV719" s="13" t="s">
        <v>87</v>
      </c>
      <c r="AW719" s="13" t="s">
        <v>33</v>
      </c>
      <c r="AX719" s="13" t="s">
        <v>82</v>
      </c>
      <c r="AY719" s="227" t="s">
        <v>144</v>
      </c>
    </row>
    <row r="720" spans="2:65" s="1" customFormat="1" ht="16.5" customHeight="1">
      <c r="B720" s="35"/>
      <c r="C720" s="193" t="s">
        <v>1180</v>
      </c>
      <c r="D720" s="193" t="s">
        <v>146</v>
      </c>
      <c r="E720" s="194" t="s">
        <v>1181</v>
      </c>
      <c r="F720" s="195" t="s">
        <v>1182</v>
      </c>
      <c r="G720" s="196" t="s">
        <v>277</v>
      </c>
      <c r="H720" s="197">
        <v>22.33</v>
      </c>
      <c r="I720" s="198"/>
      <c r="J720" s="199">
        <f>ROUND(I720*H720,2)</f>
        <v>0</v>
      </c>
      <c r="K720" s="195" t="s">
        <v>150</v>
      </c>
      <c r="L720" s="39"/>
      <c r="M720" s="200" t="s">
        <v>1</v>
      </c>
      <c r="N720" s="201" t="s">
        <v>42</v>
      </c>
      <c r="O720" s="67"/>
      <c r="P720" s="202">
        <f>O720*H720</f>
        <v>0</v>
      </c>
      <c r="Q720" s="202">
        <v>0.0004</v>
      </c>
      <c r="R720" s="202">
        <f>Q720*H720</f>
        <v>0.008931999999999999</v>
      </c>
      <c r="S720" s="202">
        <v>0</v>
      </c>
      <c r="T720" s="203">
        <f>S720*H720</f>
        <v>0</v>
      </c>
      <c r="AR720" s="204" t="s">
        <v>236</v>
      </c>
      <c r="AT720" s="204" t="s">
        <v>146</v>
      </c>
      <c r="AU720" s="204" t="s">
        <v>87</v>
      </c>
      <c r="AY720" s="17" t="s">
        <v>144</v>
      </c>
      <c r="BE720" s="205">
        <f>IF(N720="základní",J720,0)</f>
        <v>0</v>
      </c>
      <c r="BF720" s="205">
        <f>IF(N720="snížená",J720,0)</f>
        <v>0</v>
      </c>
      <c r="BG720" s="205">
        <f>IF(N720="zákl. přenesená",J720,0)</f>
        <v>0</v>
      </c>
      <c r="BH720" s="205">
        <f>IF(N720="sníž. přenesená",J720,0)</f>
        <v>0</v>
      </c>
      <c r="BI720" s="205">
        <f>IF(N720="nulová",J720,0)</f>
        <v>0</v>
      </c>
      <c r="BJ720" s="17" t="s">
        <v>82</v>
      </c>
      <c r="BK720" s="205">
        <f>ROUND(I720*H720,2)</f>
        <v>0</v>
      </c>
      <c r="BL720" s="17" t="s">
        <v>236</v>
      </c>
      <c r="BM720" s="204" t="s">
        <v>1183</v>
      </c>
    </row>
    <row r="721" spans="2:51" s="12" customFormat="1" ht="12">
      <c r="B721" s="206"/>
      <c r="C721" s="207"/>
      <c r="D721" s="208" t="s">
        <v>153</v>
      </c>
      <c r="E721" s="209" t="s">
        <v>1</v>
      </c>
      <c r="F721" s="210" t="s">
        <v>1162</v>
      </c>
      <c r="G721" s="207"/>
      <c r="H721" s="209" t="s">
        <v>1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153</v>
      </c>
      <c r="AU721" s="216" t="s">
        <v>87</v>
      </c>
      <c r="AV721" s="12" t="s">
        <v>82</v>
      </c>
      <c r="AW721" s="12" t="s">
        <v>33</v>
      </c>
      <c r="AX721" s="12" t="s">
        <v>77</v>
      </c>
      <c r="AY721" s="216" t="s">
        <v>144</v>
      </c>
    </row>
    <row r="722" spans="2:51" s="13" customFormat="1" ht="12">
      <c r="B722" s="217"/>
      <c r="C722" s="218"/>
      <c r="D722" s="208" t="s">
        <v>153</v>
      </c>
      <c r="E722" s="219" t="s">
        <v>1</v>
      </c>
      <c r="F722" s="220" t="s">
        <v>1163</v>
      </c>
      <c r="G722" s="218"/>
      <c r="H722" s="221">
        <v>22.33</v>
      </c>
      <c r="I722" s="222"/>
      <c r="J722" s="218"/>
      <c r="K722" s="218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153</v>
      </c>
      <c r="AU722" s="227" t="s">
        <v>87</v>
      </c>
      <c r="AV722" s="13" t="s">
        <v>87</v>
      </c>
      <c r="AW722" s="13" t="s">
        <v>33</v>
      </c>
      <c r="AX722" s="13" t="s">
        <v>82</v>
      </c>
      <c r="AY722" s="227" t="s">
        <v>144</v>
      </c>
    </row>
    <row r="723" spans="2:65" s="1" customFormat="1" ht="24" customHeight="1">
      <c r="B723" s="35"/>
      <c r="C723" s="193" t="s">
        <v>1184</v>
      </c>
      <c r="D723" s="193" t="s">
        <v>146</v>
      </c>
      <c r="E723" s="194" t="s">
        <v>1185</v>
      </c>
      <c r="F723" s="195" t="s">
        <v>1186</v>
      </c>
      <c r="G723" s="196" t="s">
        <v>185</v>
      </c>
      <c r="H723" s="197">
        <v>1.512</v>
      </c>
      <c r="I723" s="198"/>
      <c r="J723" s="199">
        <f>ROUND(I723*H723,2)</f>
        <v>0</v>
      </c>
      <c r="K723" s="195" t="s">
        <v>150</v>
      </c>
      <c r="L723" s="39"/>
      <c r="M723" s="200" t="s">
        <v>1</v>
      </c>
      <c r="N723" s="201" t="s">
        <v>42</v>
      </c>
      <c r="O723" s="67"/>
      <c r="P723" s="202">
        <f>O723*H723</f>
        <v>0</v>
      </c>
      <c r="Q723" s="202">
        <v>0</v>
      </c>
      <c r="R723" s="202">
        <f>Q723*H723</f>
        <v>0</v>
      </c>
      <c r="S723" s="202">
        <v>0</v>
      </c>
      <c r="T723" s="203">
        <f>S723*H723</f>
        <v>0</v>
      </c>
      <c r="AR723" s="204" t="s">
        <v>236</v>
      </c>
      <c r="AT723" s="204" t="s">
        <v>146</v>
      </c>
      <c r="AU723" s="204" t="s">
        <v>87</v>
      </c>
      <c r="AY723" s="17" t="s">
        <v>144</v>
      </c>
      <c r="BE723" s="205">
        <f>IF(N723="základní",J723,0)</f>
        <v>0</v>
      </c>
      <c r="BF723" s="205">
        <f>IF(N723="snížená",J723,0)</f>
        <v>0</v>
      </c>
      <c r="BG723" s="205">
        <f>IF(N723="zákl. přenesená",J723,0)</f>
        <v>0</v>
      </c>
      <c r="BH723" s="205">
        <f>IF(N723="sníž. přenesená",J723,0)</f>
        <v>0</v>
      </c>
      <c r="BI723" s="205">
        <f>IF(N723="nulová",J723,0)</f>
        <v>0</v>
      </c>
      <c r="BJ723" s="17" t="s">
        <v>82</v>
      </c>
      <c r="BK723" s="205">
        <f>ROUND(I723*H723,2)</f>
        <v>0</v>
      </c>
      <c r="BL723" s="17" t="s">
        <v>236</v>
      </c>
      <c r="BM723" s="204" t="s">
        <v>1187</v>
      </c>
    </row>
    <row r="724" spans="2:65" s="1" customFormat="1" ht="24" customHeight="1">
      <c r="B724" s="35"/>
      <c r="C724" s="193" t="s">
        <v>1188</v>
      </c>
      <c r="D724" s="193" t="s">
        <v>146</v>
      </c>
      <c r="E724" s="194" t="s">
        <v>1189</v>
      </c>
      <c r="F724" s="195" t="s">
        <v>1190</v>
      </c>
      <c r="G724" s="196" t="s">
        <v>185</v>
      </c>
      <c r="H724" s="197">
        <v>1.512</v>
      </c>
      <c r="I724" s="198"/>
      <c r="J724" s="199">
        <f>ROUND(I724*H724,2)</f>
        <v>0</v>
      </c>
      <c r="K724" s="195" t="s">
        <v>150</v>
      </c>
      <c r="L724" s="39"/>
      <c r="M724" s="200" t="s">
        <v>1</v>
      </c>
      <c r="N724" s="201" t="s">
        <v>42</v>
      </c>
      <c r="O724" s="67"/>
      <c r="P724" s="202">
        <f>O724*H724</f>
        <v>0</v>
      </c>
      <c r="Q724" s="202">
        <v>0</v>
      </c>
      <c r="R724" s="202">
        <f>Q724*H724</f>
        <v>0</v>
      </c>
      <c r="S724" s="202">
        <v>0</v>
      </c>
      <c r="T724" s="203">
        <f>S724*H724</f>
        <v>0</v>
      </c>
      <c r="AR724" s="204" t="s">
        <v>236</v>
      </c>
      <c r="AT724" s="204" t="s">
        <v>146</v>
      </c>
      <c r="AU724" s="204" t="s">
        <v>87</v>
      </c>
      <c r="AY724" s="17" t="s">
        <v>144</v>
      </c>
      <c r="BE724" s="205">
        <f>IF(N724="základní",J724,0)</f>
        <v>0</v>
      </c>
      <c r="BF724" s="205">
        <f>IF(N724="snížená",J724,0)</f>
        <v>0</v>
      </c>
      <c r="BG724" s="205">
        <f>IF(N724="zákl. přenesená",J724,0)</f>
        <v>0</v>
      </c>
      <c r="BH724" s="205">
        <f>IF(N724="sníž. přenesená",J724,0)</f>
        <v>0</v>
      </c>
      <c r="BI724" s="205">
        <f>IF(N724="nulová",J724,0)</f>
        <v>0</v>
      </c>
      <c r="BJ724" s="17" t="s">
        <v>82</v>
      </c>
      <c r="BK724" s="205">
        <f>ROUND(I724*H724,2)</f>
        <v>0</v>
      </c>
      <c r="BL724" s="17" t="s">
        <v>236</v>
      </c>
      <c r="BM724" s="204" t="s">
        <v>1191</v>
      </c>
    </row>
    <row r="725" spans="2:65" s="1" customFormat="1" ht="24" customHeight="1">
      <c r="B725" s="35"/>
      <c r="C725" s="193" t="s">
        <v>1192</v>
      </c>
      <c r="D725" s="193" t="s">
        <v>146</v>
      </c>
      <c r="E725" s="194" t="s">
        <v>1193</v>
      </c>
      <c r="F725" s="195" t="s">
        <v>1194</v>
      </c>
      <c r="G725" s="196" t="s">
        <v>185</v>
      </c>
      <c r="H725" s="197">
        <v>1.512</v>
      </c>
      <c r="I725" s="198"/>
      <c r="J725" s="199">
        <f>ROUND(I725*H725,2)</f>
        <v>0</v>
      </c>
      <c r="K725" s="195" t="s">
        <v>150</v>
      </c>
      <c r="L725" s="39"/>
      <c r="M725" s="200" t="s">
        <v>1</v>
      </c>
      <c r="N725" s="201" t="s">
        <v>42</v>
      </c>
      <c r="O725" s="67"/>
      <c r="P725" s="202">
        <f>O725*H725</f>
        <v>0</v>
      </c>
      <c r="Q725" s="202">
        <v>0</v>
      </c>
      <c r="R725" s="202">
        <f>Q725*H725</f>
        <v>0</v>
      </c>
      <c r="S725" s="202">
        <v>0</v>
      </c>
      <c r="T725" s="203">
        <f>S725*H725</f>
        <v>0</v>
      </c>
      <c r="AR725" s="204" t="s">
        <v>236</v>
      </c>
      <c r="AT725" s="204" t="s">
        <v>146</v>
      </c>
      <c r="AU725" s="204" t="s">
        <v>87</v>
      </c>
      <c r="AY725" s="17" t="s">
        <v>144</v>
      </c>
      <c r="BE725" s="205">
        <f>IF(N725="základní",J725,0)</f>
        <v>0</v>
      </c>
      <c r="BF725" s="205">
        <f>IF(N725="snížená",J725,0)</f>
        <v>0</v>
      </c>
      <c r="BG725" s="205">
        <f>IF(N725="zákl. přenesená",J725,0)</f>
        <v>0</v>
      </c>
      <c r="BH725" s="205">
        <f>IF(N725="sníž. přenesená",J725,0)</f>
        <v>0</v>
      </c>
      <c r="BI725" s="205">
        <f>IF(N725="nulová",J725,0)</f>
        <v>0</v>
      </c>
      <c r="BJ725" s="17" t="s">
        <v>82</v>
      </c>
      <c r="BK725" s="205">
        <f>ROUND(I725*H725,2)</f>
        <v>0</v>
      </c>
      <c r="BL725" s="17" t="s">
        <v>236</v>
      </c>
      <c r="BM725" s="204" t="s">
        <v>1195</v>
      </c>
    </row>
    <row r="726" spans="2:63" s="11" customFormat="1" ht="22.9" customHeight="1">
      <c r="B726" s="177"/>
      <c r="C726" s="178"/>
      <c r="D726" s="179" t="s">
        <v>76</v>
      </c>
      <c r="E726" s="191" t="s">
        <v>1196</v>
      </c>
      <c r="F726" s="191" t="s">
        <v>1197</v>
      </c>
      <c r="G726" s="178"/>
      <c r="H726" s="178"/>
      <c r="I726" s="181"/>
      <c r="J726" s="192">
        <f>BK726</f>
        <v>0</v>
      </c>
      <c r="K726" s="178"/>
      <c r="L726" s="183"/>
      <c r="M726" s="184"/>
      <c r="N726" s="185"/>
      <c r="O726" s="185"/>
      <c r="P726" s="186">
        <f>SUM(P727:P764)</f>
        <v>0</v>
      </c>
      <c r="Q726" s="185"/>
      <c r="R726" s="186">
        <f>SUM(R727:R764)</f>
        <v>0.4228266</v>
      </c>
      <c r="S726" s="185"/>
      <c r="T726" s="187">
        <f>SUM(T727:T764)</f>
        <v>0.05778</v>
      </c>
      <c r="AR726" s="188" t="s">
        <v>87</v>
      </c>
      <c r="AT726" s="189" t="s">
        <v>76</v>
      </c>
      <c r="AU726" s="189" t="s">
        <v>82</v>
      </c>
      <c r="AY726" s="188" t="s">
        <v>144</v>
      </c>
      <c r="BK726" s="190">
        <f>SUM(BK727:BK764)</f>
        <v>0</v>
      </c>
    </row>
    <row r="727" spans="2:65" s="1" customFormat="1" ht="16.5" customHeight="1">
      <c r="B727" s="35"/>
      <c r="C727" s="193" t="s">
        <v>1198</v>
      </c>
      <c r="D727" s="193" t="s">
        <v>146</v>
      </c>
      <c r="E727" s="194" t="s">
        <v>1199</v>
      </c>
      <c r="F727" s="195" t="s">
        <v>1200</v>
      </c>
      <c r="G727" s="196" t="s">
        <v>210</v>
      </c>
      <c r="H727" s="197">
        <v>8.932</v>
      </c>
      <c r="I727" s="198"/>
      <c r="J727" s="199">
        <f>ROUND(I727*H727,2)</f>
        <v>0</v>
      </c>
      <c r="K727" s="195" t="s">
        <v>150</v>
      </c>
      <c r="L727" s="39"/>
      <c r="M727" s="200" t="s">
        <v>1</v>
      </c>
      <c r="N727" s="201" t="s">
        <v>42</v>
      </c>
      <c r="O727" s="67"/>
      <c r="P727" s="202">
        <f>O727*H727</f>
        <v>0</v>
      </c>
      <c r="Q727" s="202">
        <v>0.0003</v>
      </c>
      <c r="R727" s="202">
        <f>Q727*H727</f>
        <v>0.0026796</v>
      </c>
      <c r="S727" s="202">
        <v>0</v>
      </c>
      <c r="T727" s="203">
        <f>S727*H727</f>
        <v>0</v>
      </c>
      <c r="AR727" s="204" t="s">
        <v>236</v>
      </c>
      <c r="AT727" s="204" t="s">
        <v>146</v>
      </c>
      <c r="AU727" s="204" t="s">
        <v>87</v>
      </c>
      <c r="AY727" s="17" t="s">
        <v>144</v>
      </c>
      <c r="BE727" s="205">
        <f>IF(N727="základní",J727,0)</f>
        <v>0</v>
      </c>
      <c r="BF727" s="205">
        <f>IF(N727="snížená",J727,0)</f>
        <v>0</v>
      </c>
      <c r="BG727" s="205">
        <f>IF(N727="zákl. přenesená",J727,0)</f>
        <v>0</v>
      </c>
      <c r="BH727" s="205">
        <f>IF(N727="sníž. přenesená",J727,0)</f>
        <v>0</v>
      </c>
      <c r="BI727" s="205">
        <f>IF(N727="nulová",J727,0)</f>
        <v>0</v>
      </c>
      <c r="BJ727" s="17" t="s">
        <v>82</v>
      </c>
      <c r="BK727" s="205">
        <f>ROUND(I727*H727,2)</f>
        <v>0</v>
      </c>
      <c r="BL727" s="17" t="s">
        <v>236</v>
      </c>
      <c r="BM727" s="204" t="s">
        <v>1201</v>
      </c>
    </row>
    <row r="728" spans="2:51" s="12" customFormat="1" ht="12">
      <c r="B728" s="206"/>
      <c r="C728" s="207"/>
      <c r="D728" s="208" t="s">
        <v>153</v>
      </c>
      <c r="E728" s="209" t="s">
        <v>1</v>
      </c>
      <c r="F728" s="210" t="s">
        <v>269</v>
      </c>
      <c r="G728" s="207"/>
      <c r="H728" s="209" t="s">
        <v>1</v>
      </c>
      <c r="I728" s="211"/>
      <c r="J728" s="207"/>
      <c r="K728" s="207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153</v>
      </c>
      <c r="AU728" s="216" t="s">
        <v>87</v>
      </c>
      <c r="AV728" s="12" t="s">
        <v>82</v>
      </c>
      <c r="AW728" s="12" t="s">
        <v>33</v>
      </c>
      <c r="AX728" s="12" t="s">
        <v>77</v>
      </c>
      <c r="AY728" s="216" t="s">
        <v>144</v>
      </c>
    </row>
    <row r="729" spans="2:51" s="13" customFormat="1" ht="12">
      <c r="B729" s="217"/>
      <c r="C729" s="218"/>
      <c r="D729" s="208" t="s">
        <v>153</v>
      </c>
      <c r="E729" s="219" t="s">
        <v>1</v>
      </c>
      <c r="F729" s="220" t="s">
        <v>270</v>
      </c>
      <c r="G729" s="218"/>
      <c r="H729" s="221">
        <v>8.932</v>
      </c>
      <c r="I729" s="222"/>
      <c r="J729" s="218"/>
      <c r="K729" s="218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153</v>
      </c>
      <c r="AU729" s="227" t="s">
        <v>87</v>
      </c>
      <c r="AV729" s="13" t="s">
        <v>87</v>
      </c>
      <c r="AW729" s="13" t="s">
        <v>33</v>
      </c>
      <c r="AX729" s="13" t="s">
        <v>82</v>
      </c>
      <c r="AY729" s="227" t="s">
        <v>144</v>
      </c>
    </row>
    <row r="730" spans="2:65" s="1" customFormat="1" ht="16.5" customHeight="1">
      <c r="B730" s="35"/>
      <c r="C730" s="193" t="s">
        <v>1202</v>
      </c>
      <c r="D730" s="193" t="s">
        <v>146</v>
      </c>
      <c r="E730" s="194" t="s">
        <v>1203</v>
      </c>
      <c r="F730" s="195" t="s">
        <v>1204</v>
      </c>
      <c r="G730" s="196" t="s">
        <v>210</v>
      </c>
      <c r="H730" s="197">
        <v>8.932</v>
      </c>
      <c r="I730" s="198"/>
      <c r="J730" s="199">
        <f>ROUND(I730*H730,2)</f>
        <v>0</v>
      </c>
      <c r="K730" s="195" t="s">
        <v>1</v>
      </c>
      <c r="L730" s="39"/>
      <c r="M730" s="200" t="s">
        <v>1</v>
      </c>
      <c r="N730" s="201" t="s">
        <v>42</v>
      </c>
      <c r="O730" s="67"/>
      <c r="P730" s="202">
        <f>O730*H730</f>
        <v>0</v>
      </c>
      <c r="Q730" s="202">
        <v>0.0034</v>
      </c>
      <c r="R730" s="202">
        <f>Q730*H730</f>
        <v>0.030368799999999998</v>
      </c>
      <c r="S730" s="202">
        <v>0</v>
      </c>
      <c r="T730" s="203">
        <f>S730*H730</f>
        <v>0</v>
      </c>
      <c r="AR730" s="204" t="s">
        <v>236</v>
      </c>
      <c r="AT730" s="204" t="s">
        <v>146</v>
      </c>
      <c r="AU730" s="204" t="s">
        <v>87</v>
      </c>
      <c r="AY730" s="17" t="s">
        <v>144</v>
      </c>
      <c r="BE730" s="205">
        <f>IF(N730="základní",J730,0)</f>
        <v>0</v>
      </c>
      <c r="BF730" s="205">
        <f>IF(N730="snížená",J730,0)</f>
        <v>0</v>
      </c>
      <c r="BG730" s="205">
        <f>IF(N730="zákl. přenesená",J730,0)</f>
        <v>0</v>
      </c>
      <c r="BH730" s="205">
        <f>IF(N730="sníž. přenesená",J730,0)</f>
        <v>0</v>
      </c>
      <c r="BI730" s="205">
        <f>IF(N730="nulová",J730,0)</f>
        <v>0</v>
      </c>
      <c r="BJ730" s="17" t="s">
        <v>82</v>
      </c>
      <c r="BK730" s="205">
        <f>ROUND(I730*H730,2)</f>
        <v>0</v>
      </c>
      <c r="BL730" s="17" t="s">
        <v>236</v>
      </c>
      <c r="BM730" s="204" t="s">
        <v>1205</v>
      </c>
    </row>
    <row r="731" spans="2:51" s="12" customFormat="1" ht="12">
      <c r="B731" s="206"/>
      <c r="C731" s="207"/>
      <c r="D731" s="208" t="s">
        <v>153</v>
      </c>
      <c r="E731" s="209" t="s">
        <v>1</v>
      </c>
      <c r="F731" s="210" t="s">
        <v>269</v>
      </c>
      <c r="G731" s="207"/>
      <c r="H731" s="209" t="s">
        <v>1</v>
      </c>
      <c r="I731" s="211"/>
      <c r="J731" s="207"/>
      <c r="K731" s="207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153</v>
      </c>
      <c r="AU731" s="216" t="s">
        <v>87</v>
      </c>
      <c r="AV731" s="12" t="s">
        <v>82</v>
      </c>
      <c r="AW731" s="12" t="s">
        <v>33</v>
      </c>
      <c r="AX731" s="12" t="s">
        <v>77</v>
      </c>
      <c r="AY731" s="216" t="s">
        <v>144</v>
      </c>
    </row>
    <row r="732" spans="2:51" s="13" customFormat="1" ht="12">
      <c r="B732" s="217"/>
      <c r="C732" s="218"/>
      <c r="D732" s="208" t="s">
        <v>153</v>
      </c>
      <c r="E732" s="219" t="s">
        <v>1</v>
      </c>
      <c r="F732" s="220" t="s">
        <v>270</v>
      </c>
      <c r="G732" s="218"/>
      <c r="H732" s="221">
        <v>8.932</v>
      </c>
      <c r="I732" s="222"/>
      <c r="J732" s="218"/>
      <c r="K732" s="218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153</v>
      </c>
      <c r="AU732" s="227" t="s">
        <v>87</v>
      </c>
      <c r="AV732" s="13" t="s">
        <v>87</v>
      </c>
      <c r="AW732" s="13" t="s">
        <v>33</v>
      </c>
      <c r="AX732" s="13" t="s">
        <v>82</v>
      </c>
      <c r="AY732" s="227" t="s">
        <v>144</v>
      </c>
    </row>
    <row r="733" spans="2:65" s="1" customFormat="1" ht="16.5" customHeight="1">
      <c r="B733" s="35"/>
      <c r="C733" s="193" t="s">
        <v>1206</v>
      </c>
      <c r="D733" s="193" t="s">
        <v>146</v>
      </c>
      <c r="E733" s="194" t="s">
        <v>1207</v>
      </c>
      <c r="F733" s="195" t="s">
        <v>1208</v>
      </c>
      <c r="G733" s="196" t="s">
        <v>277</v>
      </c>
      <c r="H733" s="197">
        <v>2.4</v>
      </c>
      <c r="I733" s="198"/>
      <c r="J733" s="199">
        <f>ROUND(I733*H733,2)</f>
        <v>0</v>
      </c>
      <c r="K733" s="195" t="s">
        <v>1</v>
      </c>
      <c r="L733" s="39"/>
      <c r="M733" s="200" t="s">
        <v>1</v>
      </c>
      <c r="N733" s="201" t="s">
        <v>42</v>
      </c>
      <c r="O733" s="67"/>
      <c r="P733" s="202">
        <f>O733*H733</f>
        <v>0</v>
      </c>
      <c r="Q733" s="202">
        <v>0.0004</v>
      </c>
      <c r="R733" s="202">
        <f>Q733*H733</f>
        <v>0.00096</v>
      </c>
      <c r="S733" s="202">
        <v>0</v>
      </c>
      <c r="T733" s="203">
        <f>S733*H733</f>
        <v>0</v>
      </c>
      <c r="AR733" s="204" t="s">
        <v>236</v>
      </c>
      <c r="AT733" s="204" t="s">
        <v>146</v>
      </c>
      <c r="AU733" s="204" t="s">
        <v>87</v>
      </c>
      <c r="AY733" s="17" t="s">
        <v>144</v>
      </c>
      <c r="BE733" s="205">
        <f>IF(N733="základní",J733,0)</f>
        <v>0</v>
      </c>
      <c r="BF733" s="205">
        <f>IF(N733="snížená",J733,0)</f>
        <v>0</v>
      </c>
      <c r="BG733" s="205">
        <f>IF(N733="zákl. přenesená",J733,0)</f>
        <v>0</v>
      </c>
      <c r="BH733" s="205">
        <f>IF(N733="sníž. přenesená",J733,0)</f>
        <v>0</v>
      </c>
      <c r="BI733" s="205">
        <f>IF(N733="nulová",J733,0)</f>
        <v>0</v>
      </c>
      <c r="BJ733" s="17" t="s">
        <v>82</v>
      </c>
      <c r="BK733" s="205">
        <f>ROUND(I733*H733,2)</f>
        <v>0</v>
      </c>
      <c r="BL733" s="17" t="s">
        <v>236</v>
      </c>
      <c r="BM733" s="204" t="s">
        <v>1209</v>
      </c>
    </row>
    <row r="734" spans="2:51" s="13" customFormat="1" ht="12">
      <c r="B734" s="217"/>
      <c r="C734" s="218"/>
      <c r="D734" s="208" t="s">
        <v>153</v>
      </c>
      <c r="E734" s="219" t="s">
        <v>1</v>
      </c>
      <c r="F734" s="220" t="s">
        <v>1210</v>
      </c>
      <c r="G734" s="218"/>
      <c r="H734" s="221">
        <v>2.4</v>
      </c>
      <c r="I734" s="222"/>
      <c r="J734" s="218"/>
      <c r="K734" s="218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153</v>
      </c>
      <c r="AU734" s="227" t="s">
        <v>87</v>
      </c>
      <c r="AV734" s="13" t="s">
        <v>87</v>
      </c>
      <c r="AW734" s="13" t="s">
        <v>33</v>
      </c>
      <c r="AX734" s="13" t="s">
        <v>82</v>
      </c>
      <c r="AY734" s="227" t="s">
        <v>144</v>
      </c>
    </row>
    <row r="735" spans="2:65" s="1" customFormat="1" ht="24" customHeight="1">
      <c r="B735" s="35"/>
      <c r="C735" s="193" t="s">
        <v>1211</v>
      </c>
      <c r="D735" s="193" t="s">
        <v>146</v>
      </c>
      <c r="E735" s="194" t="s">
        <v>1212</v>
      </c>
      <c r="F735" s="195" t="s">
        <v>1213</v>
      </c>
      <c r="G735" s="196" t="s">
        <v>226</v>
      </c>
      <c r="H735" s="197">
        <v>6</v>
      </c>
      <c r="I735" s="198"/>
      <c r="J735" s="199">
        <f>ROUND(I735*H735,2)</f>
        <v>0</v>
      </c>
      <c r="K735" s="195" t="s">
        <v>150</v>
      </c>
      <c r="L735" s="39"/>
      <c r="M735" s="200" t="s">
        <v>1</v>
      </c>
      <c r="N735" s="201" t="s">
        <v>42</v>
      </c>
      <c r="O735" s="67"/>
      <c r="P735" s="202">
        <f>O735*H735</f>
        <v>0</v>
      </c>
      <c r="Q735" s="202">
        <v>0.00027</v>
      </c>
      <c r="R735" s="202">
        <f>Q735*H735</f>
        <v>0.00162</v>
      </c>
      <c r="S735" s="202">
        <v>0.00095</v>
      </c>
      <c r="T735" s="203">
        <f>S735*H735</f>
        <v>0.0057</v>
      </c>
      <c r="AR735" s="204" t="s">
        <v>236</v>
      </c>
      <c r="AT735" s="204" t="s">
        <v>146</v>
      </c>
      <c r="AU735" s="204" t="s">
        <v>87</v>
      </c>
      <c r="AY735" s="17" t="s">
        <v>144</v>
      </c>
      <c r="BE735" s="205">
        <f>IF(N735="základní",J735,0)</f>
        <v>0</v>
      </c>
      <c r="BF735" s="205">
        <f>IF(N735="snížená",J735,0)</f>
        <v>0</v>
      </c>
      <c r="BG735" s="205">
        <f>IF(N735="zákl. přenesená",J735,0)</f>
        <v>0</v>
      </c>
      <c r="BH735" s="205">
        <f>IF(N735="sníž. přenesená",J735,0)</f>
        <v>0</v>
      </c>
      <c r="BI735" s="205">
        <f>IF(N735="nulová",J735,0)</f>
        <v>0</v>
      </c>
      <c r="BJ735" s="17" t="s">
        <v>82</v>
      </c>
      <c r="BK735" s="205">
        <f>ROUND(I735*H735,2)</f>
        <v>0</v>
      </c>
      <c r="BL735" s="17" t="s">
        <v>236</v>
      </c>
      <c r="BM735" s="204" t="s">
        <v>1214</v>
      </c>
    </row>
    <row r="736" spans="2:51" s="13" customFormat="1" ht="12">
      <c r="B736" s="217"/>
      <c r="C736" s="218"/>
      <c r="D736" s="208" t="s">
        <v>153</v>
      </c>
      <c r="E736" s="219" t="s">
        <v>1</v>
      </c>
      <c r="F736" s="220" t="s">
        <v>1215</v>
      </c>
      <c r="G736" s="218"/>
      <c r="H736" s="221">
        <v>6</v>
      </c>
      <c r="I736" s="222"/>
      <c r="J736" s="218"/>
      <c r="K736" s="218"/>
      <c r="L736" s="223"/>
      <c r="M736" s="224"/>
      <c r="N736" s="225"/>
      <c r="O736" s="225"/>
      <c r="P736" s="225"/>
      <c r="Q736" s="225"/>
      <c r="R736" s="225"/>
      <c r="S736" s="225"/>
      <c r="T736" s="226"/>
      <c r="AT736" s="227" t="s">
        <v>153</v>
      </c>
      <c r="AU736" s="227" t="s">
        <v>87</v>
      </c>
      <c r="AV736" s="13" t="s">
        <v>87</v>
      </c>
      <c r="AW736" s="13" t="s">
        <v>33</v>
      </c>
      <c r="AX736" s="13" t="s">
        <v>82</v>
      </c>
      <c r="AY736" s="227" t="s">
        <v>144</v>
      </c>
    </row>
    <row r="737" spans="2:65" s="1" customFormat="1" ht="24" customHeight="1">
      <c r="B737" s="35"/>
      <c r="C737" s="239" t="s">
        <v>1216</v>
      </c>
      <c r="D737" s="239" t="s">
        <v>195</v>
      </c>
      <c r="E737" s="240" t="s">
        <v>1217</v>
      </c>
      <c r="F737" s="241" t="s">
        <v>1218</v>
      </c>
      <c r="G737" s="242" t="s">
        <v>210</v>
      </c>
      <c r="H737" s="243">
        <v>1</v>
      </c>
      <c r="I737" s="244"/>
      <c r="J737" s="245">
        <f>ROUND(I737*H737,2)</f>
        <v>0</v>
      </c>
      <c r="K737" s="241" t="s">
        <v>1</v>
      </c>
      <c r="L737" s="246"/>
      <c r="M737" s="247" t="s">
        <v>1</v>
      </c>
      <c r="N737" s="248" t="s">
        <v>42</v>
      </c>
      <c r="O737" s="67"/>
      <c r="P737" s="202">
        <f>O737*H737</f>
        <v>0</v>
      </c>
      <c r="Q737" s="202">
        <v>0.0129</v>
      </c>
      <c r="R737" s="202">
        <f>Q737*H737</f>
        <v>0.0129</v>
      </c>
      <c r="S737" s="202">
        <v>0</v>
      </c>
      <c r="T737" s="203">
        <f>S737*H737</f>
        <v>0</v>
      </c>
      <c r="AR737" s="204" t="s">
        <v>347</v>
      </c>
      <c r="AT737" s="204" t="s">
        <v>195</v>
      </c>
      <c r="AU737" s="204" t="s">
        <v>87</v>
      </c>
      <c r="AY737" s="17" t="s">
        <v>144</v>
      </c>
      <c r="BE737" s="205">
        <f>IF(N737="základní",J737,0)</f>
        <v>0</v>
      </c>
      <c r="BF737" s="205">
        <f>IF(N737="snížená",J737,0)</f>
        <v>0</v>
      </c>
      <c r="BG737" s="205">
        <f>IF(N737="zákl. přenesená",J737,0)</f>
        <v>0</v>
      </c>
      <c r="BH737" s="205">
        <f>IF(N737="sníž. přenesená",J737,0)</f>
        <v>0</v>
      </c>
      <c r="BI737" s="205">
        <f>IF(N737="nulová",J737,0)</f>
        <v>0</v>
      </c>
      <c r="BJ737" s="17" t="s">
        <v>82</v>
      </c>
      <c r="BK737" s="205">
        <f>ROUND(I737*H737,2)</f>
        <v>0</v>
      </c>
      <c r="BL737" s="17" t="s">
        <v>236</v>
      </c>
      <c r="BM737" s="204" t="s">
        <v>1219</v>
      </c>
    </row>
    <row r="738" spans="2:65" s="1" customFormat="1" ht="16.5" customHeight="1">
      <c r="B738" s="35"/>
      <c r="C738" s="193" t="s">
        <v>1220</v>
      </c>
      <c r="D738" s="193" t="s">
        <v>146</v>
      </c>
      <c r="E738" s="194" t="s">
        <v>1221</v>
      </c>
      <c r="F738" s="195" t="s">
        <v>1222</v>
      </c>
      <c r="G738" s="196" t="s">
        <v>277</v>
      </c>
      <c r="H738" s="197">
        <v>1.6</v>
      </c>
      <c r="I738" s="198"/>
      <c r="J738" s="199">
        <f>ROUND(I738*H738,2)</f>
        <v>0</v>
      </c>
      <c r="K738" s="195" t="s">
        <v>150</v>
      </c>
      <c r="L738" s="39"/>
      <c r="M738" s="200" t="s">
        <v>1</v>
      </c>
      <c r="N738" s="201" t="s">
        <v>42</v>
      </c>
      <c r="O738" s="67"/>
      <c r="P738" s="202">
        <f>O738*H738</f>
        <v>0</v>
      </c>
      <c r="Q738" s="202">
        <v>0.00031</v>
      </c>
      <c r="R738" s="202">
        <f>Q738*H738</f>
        <v>0.000496</v>
      </c>
      <c r="S738" s="202">
        <v>0</v>
      </c>
      <c r="T738" s="203">
        <f>S738*H738</f>
        <v>0</v>
      </c>
      <c r="AR738" s="204" t="s">
        <v>236</v>
      </c>
      <c r="AT738" s="204" t="s">
        <v>146</v>
      </c>
      <c r="AU738" s="204" t="s">
        <v>87</v>
      </c>
      <c r="AY738" s="17" t="s">
        <v>144</v>
      </c>
      <c r="BE738" s="205">
        <f>IF(N738="základní",J738,0)</f>
        <v>0</v>
      </c>
      <c r="BF738" s="205">
        <f>IF(N738="snížená",J738,0)</f>
        <v>0</v>
      </c>
      <c r="BG738" s="205">
        <f>IF(N738="zákl. přenesená",J738,0)</f>
        <v>0</v>
      </c>
      <c r="BH738" s="205">
        <f>IF(N738="sníž. přenesená",J738,0)</f>
        <v>0</v>
      </c>
      <c r="BI738" s="205">
        <f>IF(N738="nulová",J738,0)</f>
        <v>0</v>
      </c>
      <c r="BJ738" s="17" t="s">
        <v>82</v>
      </c>
      <c r="BK738" s="205">
        <f>ROUND(I738*H738,2)</f>
        <v>0</v>
      </c>
      <c r="BL738" s="17" t="s">
        <v>236</v>
      </c>
      <c r="BM738" s="204" t="s">
        <v>1223</v>
      </c>
    </row>
    <row r="739" spans="2:51" s="13" customFormat="1" ht="12">
      <c r="B739" s="217"/>
      <c r="C739" s="218"/>
      <c r="D739" s="208" t="s">
        <v>153</v>
      </c>
      <c r="E739" s="219" t="s">
        <v>1</v>
      </c>
      <c r="F739" s="220" t="s">
        <v>1224</v>
      </c>
      <c r="G739" s="218"/>
      <c r="H739" s="221">
        <v>1.6</v>
      </c>
      <c r="I739" s="222"/>
      <c r="J739" s="218"/>
      <c r="K739" s="218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153</v>
      </c>
      <c r="AU739" s="227" t="s">
        <v>87</v>
      </c>
      <c r="AV739" s="13" t="s">
        <v>87</v>
      </c>
      <c r="AW739" s="13" t="s">
        <v>33</v>
      </c>
      <c r="AX739" s="13" t="s">
        <v>82</v>
      </c>
      <c r="AY739" s="227" t="s">
        <v>144</v>
      </c>
    </row>
    <row r="740" spans="2:65" s="1" customFormat="1" ht="24" customHeight="1">
      <c r="B740" s="35"/>
      <c r="C740" s="193" t="s">
        <v>1225</v>
      </c>
      <c r="D740" s="193" t="s">
        <v>146</v>
      </c>
      <c r="E740" s="194" t="s">
        <v>1226</v>
      </c>
      <c r="F740" s="195" t="s">
        <v>1227</v>
      </c>
      <c r="G740" s="196" t="s">
        <v>226</v>
      </c>
      <c r="H740" s="197">
        <v>62</v>
      </c>
      <c r="I740" s="198"/>
      <c r="J740" s="199">
        <f>ROUND(I740*H740,2)</f>
        <v>0</v>
      </c>
      <c r="K740" s="195" t="s">
        <v>1</v>
      </c>
      <c r="L740" s="39"/>
      <c r="M740" s="200" t="s">
        <v>1</v>
      </c>
      <c r="N740" s="201" t="s">
        <v>42</v>
      </c>
      <c r="O740" s="67"/>
      <c r="P740" s="202">
        <f>O740*H740</f>
        <v>0</v>
      </c>
      <c r="Q740" s="202">
        <v>0.00076</v>
      </c>
      <c r="R740" s="202">
        <f>Q740*H740</f>
        <v>0.04712</v>
      </c>
      <c r="S740" s="202">
        <v>0.00084</v>
      </c>
      <c r="T740" s="203">
        <f>S740*H740</f>
        <v>0.05208</v>
      </c>
      <c r="AR740" s="204" t="s">
        <v>236</v>
      </c>
      <c r="AT740" s="204" t="s">
        <v>146</v>
      </c>
      <c r="AU740" s="204" t="s">
        <v>87</v>
      </c>
      <c r="AY740" s="17" t="s">
        <v>144</v>
      </c>
      <c r="BE740" s="205">
        <f>IF(N740="základní",J740,0)</f>
        <v>0</v>
      </c>
      <c r="BF740" s="205">
        <f>IF(N740="snížená",J740,0)</f>
        <v>0</v>
      </c>
      <c r="BG740" s="205">
        <f>IF(N740="zákl. přenesená",J740,0)</f>
        <v>0</v>
      </c>
      <c r="BH740" s="205">
        <f>IF(N740="sníž. přenesená",J740,0)</f>
        <v>0</v>
      </c>
      <c r="BI740" s="205">
        <f>IF(N740="nulová",J740,0)</f>
        <v>0</v>
      </c>
      <c r="BJ740" s="17" t="s">
        <v>82</v>
      </c>
      <c r="BK740" s="205">
        <f>ROUND(I740*H740,2)</f>
        <v>0</v>
      </c>
      <c r="BL740" s="17" t="s">
        <v>236</v>
      </c>
      <c r="BM740" s="204" t="s">
        <v>1228</v>
      </c>
    </row>
    <row r="741" spans="2:51" s="13" customFormat="1" ht="12">
      <c r="B741" s="217"/>
      <c r="C741" s="218"/>
      <c r="D741" s="208" t="s">
        <v>153</v>
      </c>
      <c r="E741" s="219" t="s">
        <v>1</v>
      </c>
      <c r="F741" s="220" t="s">
        <v>1229</v>
      </c>
      <c r="G741" s="218"/>
      <c r="H741" s="221">
        <v>62</v>
      </c>
      <c r="I741" s="222"/>
      <c r="J741" s="218"/>
      <c r="K741" s="218"/>
      <c r="L741" s="223"/>
      <c r="M741" s="224"/>
      <c r="N741" s="225"/>
      <c r="O741" s="225"/>
      <c r="P741" s="225"/>
      <c r="Q741" s="225"/>
      <c r="R741" s="225"/>
      <c r="S741" s="225"/>
      <c r="T741" s="226"/>
      <c r="AT741" s="227" t="s">
        <v>153</v>
      </c>
      <c r="AU741" s="227" t="s">
        <v>87</v>
      </c>
      <c r="AV741" s="13" t="s">
        <v>87</v>
      </c>
      <c r="AW741" s="13" t="s">
        <v>33</v>
      </c>
      <c r="AX741" s="13" t="s">
        <v>82</v>
      </c>
      <c r="AY741" s="227" t="s">
        <v>144</v>
      </c>
    </row>
    <row r="742" spans="2:65" s="1" customFormat="1" ht="24" customHeight="1">
      <c r="B742" s="35"/>
      <c r="C742" s="239" t="s">
        <v>1230</v>
      </c>
      <c r="D742" s="239" t="s">
        <v>195</v>
      </c>
      <c r="E742" s="240" t="s">
        <v>1231</v>
      </c>
      <c r="F742" s="241" t="s">
        <v>1232</v>
      </c>
      <c r="G742" s="242" t="s">
        <v>226</v>
      </c>
      <c r="H742" s="243">
        <v>68.2</v>
      </c>
      <c r="I742" s="244"/>
      <c r="J742" s="245">
        <f>ROUND(I742*H742,2)</f>
        <v>0</v>
      </c>
      <c r="K742" s="241" t="s">
        <v>1</v>
      </c>
      <c r="L742" s="246"/>
      <c r="M742" s="247" t="s">
        <v>1</v>
      </c>
      <c r="N742" s="248" t="s">
        <v>42</v>
      </c>
      <c r="O742" s="67"/>
      <c r="P742" s="202">
        <f>O742*H742</f>
        <v>0</v>
      </c>
      <c r="Q742" s="202">
        <v>0.00055</v>
      </c>
      <c r="R742" s="202">
        <f>Q742*H742</f>
        <v>0.03751</v>
      </c>
      <c r="S742" s="202">
        <v>0</v>
      </c>
      <c r="T742" s="203">
        <f>S742*H742</f>
        <v>0</v>
      </c>
      <c r="AR742" s="204" t="s">
        <v>347</v>
      </c>
      <c r="AT742" s="204" t="s">
        <v>195</v>
      </c>
      <c r="AU742" s="204" t="s">
        <v>87</v>
      </c>
      <c r="AY742" s="17" t="s">
        <v>144</v>
      </c>
      <c r="BE742" s="205">
        <f>IF(N742="základní",J742,0)</f>
        <v>0</v>
      </c>
      <c r="BF742" s="205">
        <f>IF(N742="snížená",J742,0)</f>
        <v>0</v>
      </c>
      <c r="BG742" s="205">
        <f>IF(N742="zákl. přenesená",J742,0)</f>
        <v>0</v>
      </c>
      <c r="BH742" s="205">
        <f>IF(N742="sníž. přenesená",J742,0)</f>
        <v>0</v>
      </c>
      <c r="BI742" s="205">
        <f>IF(N742="nulová",J742,0)</f>
        <v>0</v>
      </c>
      <c r="BJ742" s="17" t="s">
        <v>82</v>
      </c>
      <c r="BK742" s="205">
        <f>ROUND(I742*H742,2)</f>
        <v>0</v>
      </c>
      <c r="BL742" s="17" t="s">
        <v>236</v>
      </c>
      <c r="BM742" s="204" t="s">
        <v>1233</v>
      </c>
    </row>
    <row r="743" spans="2:51" s="13" customFormat="1" ht="12">
      <c r="B743" s="217"/>
      <c r="C743" s="218"/>
      <c r="D743" s="208" t="s">
        <v>153</v>
      </c>
      <c r="E743" s="218"/>
      <c r="F743" s="220" t="s">
        <v>1234</v>
      </c>
      <c r="G743" s="218"/>
      <c r="H743" s="221">
        <v>68.2</v>
      </c>
      <c r="I743" s="222"/>
      <c r="J743" s="218"/>
      <c r="K743" s="218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153</v>
      </c>
      <c r="AU743" s="227" t="s">
        <v>87</v>
      </c>
      <c r="AV743" s="13" t="s">
        <v>87</v>
      </c>
      <c r="AW743" s="13" t="s">
        <v>4</v>
      </c>
      <c r="AX743" s="13" t="s">
        <v>82</v>
      </c>
      <c r="AY743" s="227" t="s">
        <v>144</v>
      </c>
    </row>
    <row r="744" spans="2:65" s="1" customFormat="1" ht="24" customHeight="1">
      <c r="B744" s="35"/>
      <c r="C744" s="193" t="s">
        <v>1235</v>
      </c>
      <c r="D744" s="193" t="s">
        <v>146</v>
      </c>
      <c r="E744" s="194" t="s">
        <v>1236</v>
      </c>
      <c r="F744" s="195" t="s">
        <v>1237</v>
      </c>
      <c r="G744" s="196" t="s">
        <v>210</v>
      </c>
      <c r="H744" s="197">
        <v>8.932</v>
      </c>
      <c r="I744" s="198"/>
      <c r="J744" s="199">
        <f>ROUND(I744*H744,2)</f>
        <v>0</v>
      </c>
      <c r="K744" s="195" t="s">
        <v>150</v>
      </c>
      <c r="L744" s="39"/>
      <c r="M744" s="200" t="s">
        <v>1</v>
      </c>
      <c r="N744" s="201" t="s">
        <v>42</v>
      </c>
      <c r="O744" s="67"/>
      <c r="P744" s="202">
        <f>O744*H744</f>
        <v>0</v>
      </c>
      <c r="Q744" s="202">
        <v>0.0052</v>
      </c>
      <c r="R744" s="202">
        <f>Q744*H744</f>
        <v>0.0464464</v>
      </c>
      <c r="S744" s="202">
        <v>0</v>
      </c>
      <c r="T744" s="203">
        <f>S744*H744</f>
        <v>0</v>
      </c>
      <c r="AR744" s="204" t="s">
        <v>236</v>
      </c>
      <c r="AT744" s="204" t="s">
        <v>146</v>
      </c>
      <c r="AU744" s="204" t="s">
        <v>87</v>
      </c>
      <c r="AY744" s="17" t="s">
        <v>144</v>
      </c>
      <c r="BE744" s="205">
        <f>IF(N744="základní",J744,0)</f>
        <v>0</v>
      </c>
      <c r="BF744" s="205">
        <f>IF(N744="snížená",J744,0)</f>
        <v>0</v>
      </c>
      <c r="BG744" s="205">
        <f>IF(N744="zákl. přenesená",J744,0)</f>
        <v>0</v>
      </c>
      <c r="BH744" s="205">
        <f>IF(N744="sníž. přenesená",J744,0)</f>
        <v>0</v>
      </c>
      <c r="BI744" s="205">
        <f>IF(N744="nulová",J744,0)</f>
        <v>0</v>
      </c>
      <c r="BJ744" s="17" t="s">
        <v>82</v>
      </c>
      <c r="BK744" s="205">
        <f>ROUND(I744*H744,2)</f>
        <v>0</v>
      </c>
      <c r="BL744" s="17" t="s">
        <v>236</v>
      </c>
      <c r="BM744" s="204" t="s">
        <v>1238</v>
      </c>
    </row>
    <row r="745" spans="2:51" s="12" customFormat="1" ht="12">
      <c r="B745" s="206"/>
      <c r="C745" s="207"/>
      <c r="D745" s="208" t="s">
        <v>153</v>
      </c>
      <c r="E745" s="209" t="s">
        <v>1</v>
      </c>
      <c r="F745" s="210" t="s">
        <v>269</v>
      </c>
      <c r="G745" s="207"/>
      <c r="H745" s="209" t="s">
        <v>1</v>
      </c>
      <c r="I745" s="211"/>
      <c r="J745" s="207"/>
      <c r="K745" s="207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153</v>
      </c>
      <c r="AU745" s="216" t="s">
        <v>87</v>
      </c>
      <c r="AV745" s="12" t="s">
        <v>82</v>
      </c>
      <c r="AW745" s="12" t="s">
        <v>33</v>
      </c>
      <c r="AX745" s="12" t="s">
        <v>77</v>
      </c>
      <c r="AY745" s="216" t="s">
        <v>144</v>
      </c>
    </row>
    <row r="746" spans="2:51" s="13" customFormat="1" ht="12">
      <c r="B746" s="217"/>
      <c r="C746" s="218"/>
      <c r="D746" s="208" t="s">
        <v>153</v>
      </c>
      <c r="E746" s="219" t="s">
        <v>1</v>
      </c>
      <c r="F746" s="220" t="s">
        <v>270</v>
      </c>
      <c r="G746" s="218"/>
      <c r="H746" s="221">
        <v>8.932</v>
      </c>
      <c r="I746" s="222"/>
      <c r="J746" s="218"/>
      <c r="K746" s="218"/>
      <c r="L746" s="223"/>
      <c r="M746" s="224"/>
      <c r="N746" s="225"/>
      <c r="O746" s="225"/>
      <c r="P746" s="225"/>
      <c r="Q746" s="225"/>
      <c r="R746" s="225"/>
      <c r="S746" s="225"/>
      <c r="T746" s="226"/>
      <c r="AT746" s="227" t="s">
        <v>153</v>
      </c>
      <c r="AU746" s="227" t="s">
        <v>87</v>
      </c>
      <c r="AV746" s="13" t="s">
        <v>87</v>
      </c>
      <c r="AW746" s="13" t="s">
        <v>33</v>
      </c>
      <c r="AX746" s="13" t="s">
        <v>82</v>
      </c>
      <c r="AY746" s="227" t="s">
        <v>144</v>
      </c>
    </row>
    <row r="747" spans="2:65" s="1" customFormat="1" ht="36" customHeight="1">
      <c r="B747" s="35"/>
      <c r="C747" s="239" t="s">
        <v>1239</v>
      </c>
      <c r="D747" s="239" t="s">
        <v>195</v>
      </c>
      <c r="E747" s="240" t="s">
        <v>1240</v>
      </c>
      <c r="F747" s="241" t="s">
        <v>1241</v>
      </c>
      <c r="G747" s="242" t="s">
        <v>210</v>
      </c>
      <c r="H747" s="243">
        <v>9.825</v>
      </c>
      <c r="I747" s="244"/>
      <c r="J747" s="245">
        <f>ROUND(I747*H747,2)</f>
        <v>0</v>
      </c>
      <c r="K747" s="241" t="s">
        <v>150</v>
      </c>
      <c r="L747" s="246"/>
      <c r="M747" s="247" t="s">
        <v>1</v>
      </c>
      <c r="N747" s="248" t="s">
        <v>42</v>
      </c>
      <c r="O747" s="67"/>
      <c r="P747" s="202">
        <f>O747*H747</f>
        <v>0</v>
      </c>
      <c r="Q747" s="202">
        <v>0.0192</v>
      </c>
      <c r="R747" s="202">
        <f>Q747*H747</f>
        <v>0.18863999999999997</v>
      </c>
      <c r="S747" s="202">
        <v>0</v>
      </c>
      <c r="T747" s="203">
        <f>S747*H747</f>
        <v>0</v>
      </c>
      <c r="AR747" s="204" t="s">
        <v>347</v>
      </c>
      <c r="AT747" s="204" t="s">
        <v>195</v>
      </c>
      <c r="AU747" s="204" t="s">
        <v>87</v>
      </c>
      <c r="AY747" s="17" t="s">
        <v>144</v>
      </c>
      <c r="BE747" s="205">
        <f>IF(N747="základní",J747,0)</f>
        <v>0</v>
      </c>
      <c r="BF747" s="205">
        <f>IF(N747="snížená",J747,0)</f>
        <v>0</v>
      </c>
      <c r="BG747" s="205">
        <f>IF(N747="zákl. přenesená",J747,0)</f>
        <v>0</v>
      </c>
      <c r="BH747" s="205">
        <f>IF(N747="sníž. přenesená",J747,0)</f>
        <v>0</v>
      </c>
      <c r="BI747" s="205">
        <f>IF(N747="nulová",J747,0)</f>
        <v>0</v>
      </c>
      <c r="BJ747" s="17" t="s">
        <v>82</v>
      </c>
      <c r="BK747" s="205">
        <f>ROUND(I747*H747,2)</f>
        <v>0</v>
      </c>
      <c r="BL747" s="17" t="s">
        <v>236</v>
      </c>
      <c r="BM747" s="204" t="s">
        <v>1242</v>
      </c>
    </row>
    <row r="748" spans="2:51" s="13" customFormat="1" ht="12">
      <c r="B748" s="217"/>
      <c r="C748" s="218"/>
      <c r="D748" s="208" t="s">
        <v>153</v>
      </c>
      <c r="E748" s="218"/>
      <c r="F748" s="220" t="s">
        <v>1243</v>
      </c>
      <c r="G748" s="218"/>
      <c r="H748" s="221">
        <v>9.825</v>
      </c>
      <c r="I748" s="222"/>
      <c r="J748" s="218"/>
      <c r="K748" s="218"/>
      <c r="L748" s="223"/>
      <c r="M748" s="224"/>
      <c r="N748" s="225"/>
      <c r="O748" s="225"/>
      <c r="P748" s="225"/>
      <c r="Q748" s="225"/>
      <c r="R748" s="225"/>
      <c r="S748" s="225"/>
      <c r="T748" s="226"/>
      <c r="AT748" s="227" t="s">
        <v>153</v>
      </c>
      <c r="AU748" s="227" t="s">
        <v>87</v>
      </c>
      <c r="AV748" s="13" t="s">
        <v>87</v>
      </c>
      <c r="AW748" s="13" t="s">
        <v>4</v>
      </c>
      <c r="AX748" s="13" t="s">
        <v>82</v>
      </c>
      <c r="AY748" s="227" t="s">
        <v>144</v>
      </c>
    </row>
    <row r="749" spans="2:65" s="1" customFormat="1" ht="24" customHeight="1">
      <c r="B749" s="35"/>
      <c r="C749" s="193" t="s">
        <v>1244</v>
      </c>
      <c r="D749" s="193" t="s">
        <v>146</v>
      </c>
      <c r="E749" s="194" t="s">
        <v>1245</v>
      </c>
      <c r="F749" s="195" t="s">
        <v>1246</v>
      </c>
      <c r="G749" s="196" t="s">
        <v>277</v>
      </c>
      <c r="H749" s="197">
        <v>55.33</v>
      </c>
      <c r="I749" s="198"/>
      <c r="J749" s="199">
        <f>ROUND(I749*H749,2)</f>
        <v>0</v>
      </c>
      <c r="K749" s="195" t="s">
        <v>1</v>
      </c>
      <c r="L749" s="39"/>
      <c r="M749" s="200" t="s">
        <v>1</v>
      </c>
      <c r="N749" s="201" t="s">
        <v>42</v>
      </c>
      <c r="O749" s="67"/>
      <c r="P749" s="202">
        <f>O749*H749</f>
        <v>0</v>
      </c>
      <c r="Q749" s="202">
        <v>5E-05</v>
      </c>
      <c r="R749" s="202">
        <f>Q749*H749</f>
        <v>0.0027665</v>
      </c>
      <c r="S749" s="202">
        <v>0</v>
      </c>
      <c r="T749" s="203">
        <f>S749*H749</f>
        <v>0</v>
      </c>
      <c r="AR749" s="204" t="s">
        <v>236</v>
      </c>
      <c r="AT749" s="204" t="s">
        <v>146</v>
      </c>
      <c r="AU749" s="204" t="s">
        <v>87</v>
      </c>
      <c r="AY749" s="17" t="s">
        <v>144</v>
      </c>
      <c r="BE749" s="205">
        <f>IF(N749="základní",J749,0)</f>
        <v>0</v>
      </c>
      <c r="BF749" s="205">
        <f>IF(N749="snížená",J749,0)</f>
        <v>0</v>
      </c>
      <c r="BG749" s="205">
        <f>IF(N749="zákl. přenesená",J749,0)</f>
        <v>0</v>
      </c>
      <c r="BH749" s="205">
        <f>IF(N749="sníž. přenesená",J749,0)</f>
        <v>0</v>
      </c>
      <c r="BI749" s="205">
        <f>IF(N749="nulová",J749,0)</f>
        <v>0</v>
      </c>
      <c r="BJ749" s="17" t="s">
        <v>82</v>
      </c>
      <c r="BK749" s="205">
        <f>ROUND(I749*H749,2)</f>
        <v>0</v>
      </c>
      <c r="BL749" s="17" t="s">
        <v>236</v>
      </c>
      <c r="BM749" s="204" t="s">
        <v>1247</v>
      </c>
    </row>
    <row r="750" spans="2:51" s="13" customFormat="1" ht="22.5">
      <c r="B750" s="217"/>
      <c r="C750" s="218"/>
      <c r="D750" s="208" t="s">
        <v>153</v>
      </c>
      <c r="E750" s="219" t="s">
        <v>1</v>
      </c>
      <c r="F750" s="220" t="s">
        <v>1248</v>
      </c>
      <c r="G750" s="218"/>
      <c r="H750" s="221">
        <v>45.56</v>
      </c>
      <c r="I750" s="222"/>
      <c r="J750" s="218"/>
      <c r="K750" s="218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153</v>
      </c>
      <c r="AU750" s="227" t="s">
        <v>87</v>
      </c>
      <c r="AV750" s="13" t="s">
        <v>87</v>
      </c>
      <c r="AW750" s="13" t="s">
        <v>33</v>
      </c>
      <c r="AX750" s="13" t="s">
        <v>77</v>
      </c>
      <c r="AY750" s="227" t="s">
        <v>144</v>
      </c>
    </row>
    <row r="751" spans="2:51" s="13" customFormat="1" ht="22.5">
      <c r="B751" s="217"/>
      <c r="C751" s="218"/>
      <c r="D751" s="208" t="s">
        <v>153</v>
      </c>
      <c r="E751" s="219" t="s">
        <v>1</v>
      </c>
      <c r="F751" s="220" t="s">
        <v>1249</v>
      </c>
      <c r="G751" s="218"/>
      <c r="H751" s="221">
        <v>9.77</v>
      </c>
      <c r="I751" s="222"/>
      <c r="J751" s="218"/>
      <c r="K751" s="218"/>
      <c r="L751" s="223"/>
      <c r="M751" s="224"/>
      <c r="N751" s="225"/>
      <c r="O751" s="225"/>
      <c r="P751" s="225"/>
      <c r="Q751" s="225"/>
      <c r="R751" s="225"/>
      <c r="S751" s="225"/>
      <c r="T751" s="226"/>
      <c r="AT751" s="227" t="s">
        <v>153</v>
      </c>
      <c r="AU751" s="227" t="s">
        <v>87</v>
      </c>
      <c r="AV751" s="13" t="s">
        <v>87</v>
      </c>
      <c r="AW751" s="13" t="s">
        <v>33</v>
      </c>
      <c r="AX751" s="13" t="s">
        <v>77</v>
      </c>
      <c r="AY751" s="227" t="s">
        <v>144</v>
      </c>
    </row>
    <row r="752" spans="2:51" s="14" customFormat="1" ht="12">
      <c r="B752" s="228"/>
      <c r="C752" s="229"/>
      <c r="D752" s="208" t="s">
        <v>153</v>
      </c>
      <c r="E752" s="230" t="s">
        <v>1</v>
      </c>
      <c r="F752" s="231" t="s">
        <v>163</v>
      </c>
      <c r="G752" s="229"/>
      <c r="H752" s="232">
        <v>55.33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153</v>
      </c>
      <c r="AU752" s="238" t="s">
        <v>87</v>
      </c>
      <c r="AV752" s="14" t="s">
        <v>151</v>
      </c>
      <c r="AW752" s="14" t="s">
        <v>33</v>
      </c>
      <c r="AX752" s="14" t="s">
        <v>82</v>
      </c>
      <c r="AY752" s="238" t="s">
        <v>144</v>
      </c>
    </row>
    <row r="753" spans="2:65" s="1" customFormat="1" ht="24" customHeight="1">
      <c r="B753" s="35"/>
      <c r="C753" s="193" t="s">
        <v>1250</v>
      </c>
      <c r="D753" s="193" t="s">
        <v>146</v>
      </c>
      <c r="E753" s="194" t="s">
        <v>1251</v>
      </c>
      <c r="F753" s="195" t="s">
        <v>1252</v>
      </c>
      <c r="G753" s="196" t="s">
        <v>210</v>
      </c>
      <c r="H753" s="197">
        <v>42.065</v>
      </c>
      <c r="I753" s="198"/>
      <c r="J753" s="199">
        <f>ROUND(I753*H753,2)</f>
        <v>0</v>
      </c>
      <c r="K753" s="195" t="s">
        <v>1</v>
      </c>
      <c r="L753" s="39"/>
      <c r="M753" s="200" t="s">
        <v>1</v>
      </c>
      <c r="N753" s="201" t="s">
        <v>42</v>
      </c>
      <c r="O753" s="67"/>
      <c r="P753" s="202">
        <f>O753*H753</f>
        <v>0</v>
      </c>
      <c r="Q753" s="202">
        <v>0.00122</v>
      </c>
      <c r="R753" s="202">
        <f>Q753*H753</f>
        <v>0.0513193</v>
      </c>
      <c r="S753" s="202">
        <v>0</v>
      </c>
      <c r="T753" s="203">
        <f>S753*H753</f>
        <v>0</v>
      </c>
      <c r="AR753" s="204" t="s">
        <v>151</v>
      </c>
      <c r="AT753" s="204" t="s">
        <v>146</v>
      </c>
      <c r="AU753" s="204" t="s">
        <v>87</v>
      </c>
      <c r="AY753" s="17" t="s">
        <v>144</v>
      </c>
      <c r="BE753" s="205">
        <f>IF(N753="základní",J753,0)</f>
        <v>0</v>
      </c>
      <c r="BF753" s="205">
        <f>IF(N753="snížená",J753,0)</f>
        <v>0</v>
      </c>
      <c r="BG753" s="205">
        <f>IF(N753="zákl. přenesená",J753,0)</f>
        <v>0</v>
      </c>
      <c r="BH753" s="205">
        <f>IF(N753="sníž. přenesená",J753,0)</f>
        <v>0</v>
      </c>
      <c r="BI753" s="205">
        <f>IF(N753="nulová",J753,0)</f>
        <v>0</v>
      </c>
      <c r="BJ753" s="17" t="s">
        <v>82</v>
      </c>
      <c r="BK753" s="205">
        <f>ROUND(I753*H753,2)</f>
        <v>0</v>
      </c>
      <c r="BL753" s="17" t="s">
        <v>151</v>
      </c>
      <c r="BM753" s="204" t="s">
        <v>1253</v>
      </c>
    </row>
    <row r="754" spans="2:51" s="12" customFormat="1" ht="12">
      <c r="B754" s="206"/>
      <c r="C754" s="207"/>
      <c r="D754" s="208" t="s">
        <v>153</v>
      </c>
      <c r="E754" s="209" t="s">
        <v>1</v>
      </c>
      <c r="F754" s="210" t="s">
        <v>1254</v>
      </c>
      <c r="G754" s="207"/>
      <c r="H754" s="209" t="s">
        <v>1</v>
      </c>
      <c r="I754" s="211"/>
      <c r="J754" s="207"/>
      <c r="K754" s="207"/>
      <c r="L754" s="212"/>
      <c r="M754" s="213"/>
      <c r="N754" s="214"/>
      <c r="O754" s="214"/>
      <c r="P754" s="214"/>
      <c r="Q754" s="214"/>
      <c r="R754" s="214"/>
      <c r="S754" s="214"/>
      <c r="T754" s="215"/>
      <c r="AT754" s="216" t="s">
        <v>153</v>
      </c>
      <c r="AU754" s="216" t="s">
        <v>87</v>
      </c>
      <c r="AV754" s="12" t="s">
        <v>82</v>
      </c>
      <c r="AW754" s="12" t="s">
        <v>33</v>
      </c>
      <c r="AX754" s="12" t="s">
        <v>77</v>
      </c>
      <c r="AY754" s="216" t="s">
        <v>144</v>
      </c>
    </row>
    <row r="755" spans="2:51" s="12" customFormat="1" ht="12">
      <c r="B755" s="206"/>
      <c r="C755" s="207"/>
      <c r="D755" s="208" t="s">
        <v>153</v>
      </c>
      <c r="E755" s="209" t="s">
        <v>1</v>
      </c>
      <c r="F755" s="210" t="s">
        <v>246</v>
      </c>
      <c r="G755" s="207"/>
      <c r="H755" s="209" t="s">
        <v>1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153</v>
      </c>
      <c r="AU755" s="216" t="s">
        <v>87</v>
      </c>
      <c r="AV755" s="12" t="s">
        <v>82</v>
      </c>
      <c r="AW755" s="12" t="s">
        <v>33</v>
      </c>
      <c r="AX755" s="12" t="s">
        <v>77</v>
      </c>
      <c r="AY755" s="216" t="s">
        <v>144</v>
      </c>
    </row>
    <row r="756" spans="2:51" s="13" customFormat="1" ht="33.75">
      <c r="B756" s="217"/>
      <c r="C756" s="218"/>
      <c r="D756" s="208" t="s">
        <v>153</v>
      </c>
      <c r="E756" s="219" t="s">
        <v>1</v>
      </c>
      <c r="F756" s="220" t="s">
        <v>1255</v>
      </c>
      <c r="G756" s="218"/>
      <c r="H756" s="221">
        <v>26.439</v>
      </c>
      <c r="I756" s="222"/>
      <c r="J756" s="218"/>
      <c r="K756" s="218"/>
      <c r="L756" s="223"/>
      <c r="M756" s="224"/>
      <c r="N756" s="225"/>
      <c r="O756" s="225"/>
      <c r="P756" s="225"/>
      <c r="Q756" s="225"/>
      <c r="R756" s="225"/>
      <c r="S756" s="225"/>
      <c r="T756" s="226"/>
      <c r="AT756" s="227" t="s">
        <v>153</v>
      </c>
      <c r="AU756" s="227" t="s">
        <v>87</v>
      </c>
      <c r="AV756" s="13" t="s">
        <v>87</v>
      </c>
      <c r="AW756" s="13" t="s">
        <v>33</v>
      </c>
      <c r="AX756" s="13" t="s">
        <v>77</v>
      </c>
      <c r="AY756" s="227" t="s">
        <v>144</v>
      </c>
    </row>
    <row r="757" spans="2:51" s="12" customFormat="1" ht="12">
      <c r="B757" s="206"/>
      <c r="C757" s="207"/>
      <c r="D757" s="208" t="s">
        <v>153</v>
      </c>
      <c r="E757" s="209" t="s">
        <v>1</v>
      </c>
      <c r="F757" s="210" t="s">
        <v>252</v>
      </c>
      <c r="G757" s="207"/>
      <c r="H757" s="209" t="s">
        <v>1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153</v>
      </c>
      <c r="AU757" s="216" t="s">
        <v>87</v>
      </c>
      <c r="AV757" s="12" t="s">
        <v>82</v>
      </c>
      <c r="AW757" s="12" t="s">
        <v>33</v>
      </c>
      <c r="AX757" s="12" t="s">
        <v>77</v>
      </c>
      <c r="AY757" s="216" t="s">
        <v>144</v>
      </c>
    </row>
    <row r="758" spans="2:51" s="13" customFormat="1" ht="12">
      <c r="B758" s="217"/>
      <c r="C758" s="218"/>
      <c r="D758" s="208" t="s">
        <v>153</v>
      </c>
      <c r="E758" s="219" t="s">
        <v>1</v>
      </c>
      <c r="F758" s="220" t="s">
        <v>1256</v>
      </c>
      <c r="G758" s="218"/>
      <c r="H758" s="221">
        <v>5.667</v>
      </c>
      <c r="I758" s="222"/>
      <c r="J758" s="218"/>
      <c r="K758" s="218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153</v>
      </c>
      <c r="AU758" s="227" t="s">
        <v>87</v>
      </c>
      <c r="AV758" s="13" t="s">
        <v>87</v>
      </c>
      <c r="AW758" s="13" t="s">
        <v>33</v>
      </c>
      <c r="AX758" s="13" t="s">
        <v>77</v>
      </c>
      <c r="AY758" s="227" t="s">
        <v>144</v>
      </c>
    </row>
    <row r="759" spans="2:51" s="12" customFormat="1" ht="12">
      <c r="B759" s="206"/>
      <c r="C759" s="207"/>
      <c r="D759" s="208" t="s">
        <v>153</v>
      </c>
      <c r="E759" s="209" t="s">
        <v>1</v>
      </c>
      <c r="F759" s="210" t="s">
        <v>256</v>
      </c>
      <c r="G759" s="207"/>
      <c r="H759" s="209" t="s">
        <v>1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153</v>
      </c>
      <c r="AU759" s="216" t="s">
        <v>87</v>
      </c>
      <c r="AV759" s="12" t="s">
        <v>82</v>
      </c>
      <c r="AW759" s="12" t="s">
        <v>33</v>
      </c>
      <c r="AX759" s="12" t="s">
        <v>77</v>
      </c>
      <c r="AY759" s="216" t="s">
        <v>144</v>
      </c>
    </row>
    <row r="760" spans="2:51" s="13" customFormat="1" ht="12">
      <c r="B760" s="217"/>
      <c r="C760" s="218"/>
      <c r="D760" s="208" t="s">
        <v>153</v>
      </c>
      <c r="E760" s="219" t="s">
        <v>1</v>
      </c>
      <c r="F760" s="220" t="s">
        <v>1257</v>
      </c>
      <c r="G760" s="218"/>
      <c r="H760" s="221">
        <v>9.959</v>
      </c>
      <c r="I760" s="222"/>
      <c r="J760" s="218"/>
      <c r="K760" s="218"/>
      <c r="L760" s="223"/>
      <c r="M760" s="224"/>
      <c r="N760" s="225"/>
      <c r="O760" s="225"/>
      <c r="P760" s="225"/>
      <c r="Q760" s="225"/>
      <c r="R760" s="225"/>
      <c r="S760" s="225"/>
      <c r="T760" s="226"/>
      <c r="AT760" s="227" t="s">
        <v>153</v>
      </c>
      <c r="AU760" s="227" t="s">
        <v>87</v>
      </c>
      <c r="AV760" s="13" t="s">
        <v>87</v>
      </c>
      <c r="AW760" s="13" t="s">
        <v>33</v>
      </c>
      <c r="AX760" s="13" t="s">
        <v>77</v>
      </c>
      <c r="AY760" s="227" t="s">
        <v>144</v>
      </c>
    </row>
    <row r="761" spans="2:51" s="14" customFormat="1" ht="12">
      <c r="B761" s="228"/>
      <c r="C761" s="229"/>
      <c r="D761" s="208" t="s">
        <v>153</v>
      </c>
      <c r="E761" s="230" t="s">
        <v>1</v>
      </c>
      <c r="F761" s="231" t="s">
        <v>163</v>
      </c>
      <c r="G761" s="229"/>
      <c r="H761" s="232">
        <v>42.065</v>
      </c>
      <c r="I761" s="233"/>
      <c r="J761" s="229"/>
      <c r="K761" s="229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153</v>
      </c>
      <c r="AU761" s="238" t="s">
        <v>87</v>
      </c>
      <c r="AV761" s="14" t="s">
        <v>151</v>
      </c>
      <c r="AW761" s="14" t="s">
        <v>33</v>
      </c>
      <c r="AX761" s="14" t="s">
        <v>82</v>
      </c>
      <c r="AY761" s="238" t="s">
        <v>144</v>
      </c>
    </row>
    <row r="762" spans="2:65" s="1" customFormat="1" ht="24" customHeight="1">
      <c r="B762" s="35"/>
      <c r="C762" s="193" t="s">
        <v>1258</v>
      </c>
      <c r="D762" s="193" t="s">
        <v>146</v>
      </c>
      <c r="E762" s="194" t="s">
        <v>1259</v>
      </c>
      <c r="F762" s="195" t="s">
        <v>1260</v>
      </c>
      <c r="G762" s="196" t="s">
        <v>185</v>
      </c>
      <c r="H762" s="197">
        <v>0.372</v>
      </c>
      <c r="I762" s="198"/>
      <c r="J762" s="199">
        <f>ROUND(I762*H762,2)</f>
        <v>0</v>
      </c>
      <c r="K762" s="195" t="s">
        <v>150</v>
      </c>
      <c r="L762" s="39"/>
      <c r="M762" s="200" t="s">
        <v>1</v>
      </c>
      <c r="N762" s="201" t="s">
        <v>42</v>
      </c>
      <c r="O762" s="67"/>
      <c r="P762" s="202">
        <f>O762*H762</f>
        <v>0</v>
      </c>
      <c r="Q762" s="202">
        <v>0</v>
      </c>
      <c r="R762" s="202">
        <f>Q762*H762</f>
        <v>0</v>
      </c>
      <c r="S762" s="202">
        <v>0</v>
      </c>
      <c r="T762" s="203">
        <f>S762*H762</f>
        <v>0</v>
      </c>
      <c r="AR762" s="204" t="s">
        <v>236</v>
      </c>
      <c r="AT762" s="204" t="s">
        <v>146</v>
      </c>
      <c r="AU762" s="204" t="s">
        <v>87</v>
      </c>
      <c r="AY762" s="17" t="s">
        <v>144</v>
      </c>
      <c r="BE762" s="205">
        <f>IF(N762="základní",J762,0)</f>
        <v>0</v>
      </c>
      <c r="BF762" s="205">
        <f>IF(N762="snížená",J762,0)</f>
        <v>0</v>
      </c>
      <c r="BG762" s="205">
        <f>IF(N762="zákl. přenesená",J762,0)</f>
        <v>0</v>
      </c>
      <c r="BH762" s="205">
        <f>IF(N762="sníž. přenesená",J762,0)</f>
        <v>0</v>
      </c>
      <c r="BI762" s="205">
        <f>IF(N762="nulová",J762,0)</f>
        <v>0</v>
      </c>
      <c r="BJ762" s="17" t="s">
        <v>82</v>
      </c>
      <c r="BK762" s="205">
        <f>ROUND(I762*H762,2)</f>
        <v>0</v>
      </c>
      <c r="BL762" s="17" t="s">
        <v>236</v>
      </c>
      <c r="BM762" s="204" t="s">
        <v>1261</v>
      </c>
    </row>
    <row r="763" spans="2:65" s="1" customFormat="1" ht="24" customHeight="1">
      <c r="B763" s="35"/>
      <c r="C763" s="193" t="s">
        <v>1262</v>
      </c>
      <c r="D763" s="193" t="s">
        <v>146</v>
      </c>
      <c r="E763" s="194" t="s">
        <v>1263</v>
      </c>
      <c r="F763" s="195" t="s">
        <v>1264</v>
      </c>
      <c r="G763" s="196" t="s">
        <v>185</v>
      </c>
      <c r="H763" s="197">
        <v>0.372</v>
      </c>
      <c r="I763" s="198"/>
      <c r="J763" s="199">
        <f>ROUND(I763*H763,2)</f>
        <v>0</v>
      </c>
      <c r="K763" s="195" t="s">
        <v>150</v>
      </c>
      <c r="L763" s="39"/>
      <c r="M763" s="200" t="s">
        <v>1</v>
      </c>
      <c r="N763" s="201" t="s">
        <v>42</v>
      </c>
      <c r="O763" s="67"/>
      <c r="P763" s="202">
        <f>O763*H763</f>
        <v>0</v>
      </c>
      <c r="Q763" s="202">
        <v>0</v>
      </c>
      <c r="R763" s="202">
        <f>Q763*H763</f>
        <v>0</v>
      </c>
      <c r="S763" s="202">
        <v>0</v>
      </c>
      <c r="T763" s="203">
        <f>S763*H763</f>
        <v>0</v>
      </c>
      <c r="AR763" s="204" t="s">
        <v>236</v>
      </c>
      <c r="AT763" s="204" t="s">
        <v>146</v>
      </c>
      <c r="AU763" s="204" t="s">
        <v>87</v>
      </c>
      <c r="AY763" s="17" t="s">
        <v>144</v>
      </c>
      <c r="BE763" s="205">
        <f>IF(N763="základní",J763,0)</f>
        <v>0</v>
      </c>
      <c r="BF763" s="205">
        <f>IF(N763="snížená",J763,0)</f>
        <v>0</v>
      </c>
      <c r="BG763" s="205">
        <f>IF(N763="zákl. přenesená",J763,0)</f>
        <v>0</v>
      </c>
      <c r="BH763" s="205">
        <f>IF(N763="sníž. přenesená",J763,0)</f>
        <v>0</v>
      </c>
      <c r="BI763" s="205">
        <f>IF(N763="nulová",J763,0)</f>
        <v>0</v>
      </c>
      <c r="BJ763" s="17" t="s">
        <v>82</v>
      </c>
      <c r="BK763" s="205">
        <f>ROUND(I763*H763,2)</f>
        <v>0</v>
      </c>
      <c r="BL763" s="17" t="s">
        <v>236</v>
      </c>
      <c r="BM763" s="204" t="s">
        <v>1265</v>
      </c>
    </row>
    <row r="764" spans="2:65" s="1" customFormat="1" ht="24" customHeight="1">
      <c r="B764" s="35"/>
      <c r="C764" s="193" t="s">
        <v>1266</v>
      </c>
      <c r="D764" s="193" t="s">
        <v>146</v>
      </c>
      <c r="E764" s="194" t="s">
        <v>1267</v>
      </c>
      <c r="F764" s="195" t="s">
        <v>1268</v>
      </c>
      <c r="G764" s="196" t="s">
        <v>185</v>
      </c>
      <c r="H764" s="197">
        <v>0.372</v>
      </c>
      <c r="I764" s="198"/>
      <c r="J764" s="199">
        <f>ROUND(I764*H764,2)</f>
        <v>0</v>
      </c>
      <c r="K764" s="195" t="s">
        <v>150</v>
      </c>
      <c r="L764" s="39"/>
      <c r="M764" s="200" t="s">
        <v>1</v>
      </c>
      <c r="N764" s="201" t="s">
        <v>42</v>
      </c>
      <c r="O764" s="67"/>
      <c r="P764" s="202">
        <f>O764*H764</f>
        <v>0</v>
      </c>
      <c r="Q764" s="202">
        <v>0</v>
      </c>
      <c r="R764" s="202">
        <f>Q764*H764</f>
        <v>0</v>
      </c>
      <c r="S764" s="202">
        <v>0</v>
      </c>
      <c r="T764" s="203">
        <f>S764*H764</f>
        <v>0</v>
      </c>
      <c r="AR764" s="204" t="s">
        <v>236</v>
      </c>
      <c r="AT764" s="204" t="s">
        <v>146</v>
      </c>
      <c r="AU764" s="204" t="s">
        <v>87</v>
      </c>
      <c r="AY764" s="17" t="s">
        <v>144</v>
      </c>
      <c r="BE764" s="205">
        <f>IF(N764="základní",J764,0)</f>
        <v>0</v>
      </c>
      <c r="BF764" s="205">
        <f>IF(N764="snížená",J764,0)</f>
        <v>0</v>
      </c>
      <c r="BG764" s="205">
        <f>IF(N764="zákl. přenesená",J764,0)</f>
        <v>0</v>
      </c>
      <c r="BH764" s="205">
        <f>IF(N764="sníž. přenesená",J764,0)</f>
        <v>0</v>
      </c>
      <c r="BI764" s="205">
        <f>IF(N764="nulová",J764,0)</f>
        <v>0</v>
      </c>
      <c r="BJ764" s="17" t="s">
        <v>82</v>
      </c>
      <c r="BK764" s="205">
        <f>ROUND(I764*H764,2)</f>
        <v>0</v>
      </c>
      <c r="BL764" s="17" t="s">
        <v>236</v>
      </c>
      <c r="BM764" s="204" t="s">
        <v>1269</v>
      </c>
    </row>
    <row r="765" spans="2:63" s="11" customFormat="1" ht="22.9" customHeight="1">
      <c r="B765" s="177"/>
      <c r="C765" s="178"/>
      <c r="D765" s="179" t="s">
        <v>76</v>
      </c>
      <c r="E765" s="191" t="s">
        <v>1270</v>
      </c>
      <c r="F765" s="191" t="s">
        <v>1271</v>
      </c>
      <c r="G765" s="178"/>
      <c r="H765" s="178"/>
      <c r="I765" s="181"/>
      <c r="J765" s="192">
        <f>BK765</f>
        <v>0</v>
      </c>
      <c r="K765" s="178"/>
      <c r="L765" s="183"/>
      <c r="M765" s="184"/>
      <c r="N765" s="185"/>
      <c r="O765" s="185"/>
      <c r="P765" s="186">
        <f>SUM(P766:P807)</f>
        <v>0</v>
      </c>
      <c r="Q765" s="185"/>
      <c r="R765" s="186">
        <f>SUM(R766:R807)</f>
        <v>0.6932057</v>
      </c>
      <c r="S765" s="185"/>
      <c r="T765" s="187">
        <f>SUM(T766:T807)</f>
        <v>0</v>
      </c>
      <c r="AR765" s="188" t="s">
        <v>87</v>
      </c>
      <c r="AT765" s="189" t="s">
        <v>76</v>
      </c>
      <c r="AU765" s="189" t="s">
        <v>82</v>
      </c>
      <c r="AY765" s="188" t="s">
        <v>144</v>
      </c>
      <c r="BK765" s="190">
        <f>SUM(BK766:BK807)</f>
        <v>0</v>
      </c>
    </row>
    <row r="766" spans="2:65" s="1" customFormat="1" ht="24" customHeight="1">
      <c r="B766" s="35"/>
      <c r="C766" s="193" t="s">
        <v>1272</v>
      </c>
      <c r="D766" s="193" t="s">
        <v>146</v>
      </c>
      <c r="E766" s="194" t="s">
        <v>1273</v>
      </c>
      <c r="F766" s="195" t="s">
        <v>1274</v>
      </c>
      <c r="G766" s="196" t="s">
        <v>277</v>
      </c>
      <c r="H766" s="197">
        <v>42</v>
      </c>
      <c r="I766" s="198"/>
      <c r="J766" s="199">
        <f>ROUND(I766*H766,2)</f>
        <v>0</v>
      </c>
      <c r="K766" s="195" t="s">
        <v>150</v>
      </c>
      <c r="L766" s="39"/>
      <c r="M766" s="200" t="s">
        <v>1</v>
      </c>
      <c r="N766" s="201" t="s">
        <v>42</v>
      </c>
      <c r="O766" s="67"/>
      <c r="P766" s="202">
        <f>O766*H766</f>
        <v>0</v>
      </c>
      <c r="Q766" s="202">
        <v>2E-05</v>
      </c>
      <c r="R766" s="202">
        <f>Q766*H766</f>
        <v>0.00084</v>
      </c>
      <c r="S766" s="202">
        <v>0</v>
      </c>
      <c r="T766" s="203">
        <f>S766*H766</f>
        <v>0</v>
      </c>
      <c r="AR766" s="204" t="s">
        <v>236</v>
      </c>
      <c r="AT766" s="204" t="s">
        <v>146</v>
      </c>
      <c r="AU766" s="204" t="s">
        <v>87</v>
      </c>
      <c r="AY766" s="17" t="s">
        <v>144</v>
      </c>
      <c r="BE766" s="205">
        <f>IF(N766="základní",J766,0)</f>
        <v>0</v>
      </c>
      <c r="BF766" s="205">
        <f>IF(N766="snížená",J766,0)</f>
        <v>0</v>
      </c>
      <c r="BG766" s="205">
        <f>IF(N766="zákl. přenesená",J766,0)</f>
        <v>0</v>
      </c>
      <c r="BH766" s="205">
        <f>IF(N766="sníž. přenesená",J766,0)</f>
        <v>0</v>
      </c>
      <c r="BI766" s="205">
        <f>IF(N766="nulová",J766,0)</f>
        <v>0</v>
      </c>
      <c r="BJ766" s="17" t="s">
        <v>82</v>
      </c>
      <c r="BK766" s="205">
        <f>ROUND(I766*H766,2)</f>
        <v>0</v>
      </c>
      <c r="BL766" s="17" t="s">
        <v>236</v>
      </c>
      <c r="BM766" s="204" t="s">
        <v>1275</v>
      </c>
    </row>
    <row r="767" spans="2:51" s="13" customFormat="1" ht="12">
      <c r="B767" s="217"/>
      <c r="C767" s="218"/>
      <c r="D767" s="208" t="s">
        <v>153</v>
      </c>
      <c r="E767" s="219" t="s">
        <v>1</v>
      </c>
      <c r="F767" s="220" t="s">
        <v>1276</v>
      </c>
      <c r="G767" s="218"/>
      <c r="H767" s="221">
        <v>42</v>
      </c>
      <c r="I767" s="222"/>
      <c r="J767" s="218"/>
      <c r="K767" s="218"/>
      <c r="L767" s="223"/>
      <c r="M767" s="224"/>
      <c r="N767" s="225"/>
      <c r="O767" s="225"/>
      <c r="P767" s="225"/>
      <c r="Q767" s="225"/>
      <c r="R767" s="225"/>
      <c r="S767" s="225"/>
      <c r="T767" s="226"/>
      <c r="AT767" s="227" t="s">
        <v>153</v>
      </c>
      <c r="AU767" s="227" t="s">
        <v>87</v>
      </c>
      <c r="AV767" s="13" t="s">
        <v>87</v>
      </c>
      <c r="AW767" s="13" t="s">
        <v>33</v>
      </c>
      <c r="AX767" s="13" t="s">
        <v>82</v>
      </c>
      <c r="AY767" s="227" t="s">
        <v>144</v>
      </c>
    </row>
    <row r="768" spans="2:65" s="1" customFormat="1" ht="24" customHeight="1">
      <c r="B768" s="35"/>
      <c r="C768" s="193" t="s">
        <v>1277</v>
      </c>
      <c r="D768" s="193" t="s">
        <v>146</v>
      </c>
      <c r="E768" s="194" t="s">
        <v>1278</v>
      </c>
      <c r="F768" s="195" t="s">
        <v>1279</v>
      </c>
      <c r="G768" s="196" t="s">
        <v>210</v>
      </c>
      <c r="H768" s="197">
        <v>29.698</v>
      </c>
      <c r="I768" s="198"/>
      <c r="J768" s="199">
        <f>ROUND(I768*H768,2)</f>
        <v>0</v>
      </c>
      <c r="K768" s="195" t="s">
        <v>150</v>
      </c>
      <c r="L768" s="39"/>
      <c r="M768" s="200" t="s">
        <v>1</v>
      </c>
      <c r="N768" s="201" t="s">
        <v>42</v>
      </c>
      <c r="O768" s="67"/>
      <c r="P768" s="202">
        <f>O768*H768</f>
        <v>0</v>
      </c>
      <c r="Q768" s="202">
        <v>0.00014</v>
      </c>
      <c r="R768" s="202">
        <f>Q768*H768</f>
        <v>0.004157719999999999</v>
      </c>
      <c r="S768" s="202">
        <v>0</v>
      </c>
      <c r="T768" s="203">
        <f>S768*H768</f>
        <v>0</v>
      </c>
      <c r="AR768" s="204" t="s">
        <v>236</v>
      </c>
      <c r="AT768" s="204" t="s">
        <v>146</v>
      </c>
      <c r="AU768" s="204" t="s">
        <v>87</v>
      </c>
      <c r="AY768" s="17" t="s">
        <v>144</v>
      </c>
      <c r="BE768" s="205">
        <f>IF(N768="základní",J768,0)</f>
        <v>0</v>
      </c>
      <c r="BF768" s="205">
        <f>IF(N768="snížená",J768,0)</f>
        <v>0</v>
      </c>
      <c r="BG768" s="205">
        <f>IF(N768="zákl. přenesená",J768,0)</f>
        <v>0</v>
      </c>
      <c r="BH768" s="205">
        <f>IF(N768="sníž. přenesená",J768,0)</f>
        <v>0</v>
      </c>
      <c r="BI768" s="205">
        <f>IF(N768="nulová",J768,0)</f>
        <v>0</v>
      </c>
      <c r="BJ768" s="17" t="s">
        <v>82</v>
      </c>
      <c r="BK768" s="205">
        <f>ROUND(I768*H768,2)</f>
        <v>0</v>
      </c>
      <c r="BL768" s="17" t="s">
        <v>236</v>
      </c>
      <c r="BM768" s="204" t="s">
        <v>1280</v>
      </c>
    </row>
    <row r="769" spans="2:51" s="12" customFormat="1" ht="12">
      <c r="B769" s="206"/>
      <c r="C769" s="207"/>
      <c r="D769" s="208" t="s">
        <v>153</v>
      </c>
      <c r="E769" s="209" t="s">
        <v>1</v>
      </c>
      <c r="F769" s="210" t="s">
        <v>1031</v>
      </c>
      <c r="G769" s="207"/>
      <c r="H769" s="209" t="s">
        <v>1</v>
      </c>
      <c r="I769" s="211"/>
      <c r="J769" s="207"/>
      <c r="K769" s="207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153</v>
      </c>
      <c r="AU769" s="216" t="s">
        <v>87</v>
      </c>
      <c r="AV769" s="12" t="s">
        <v>82</v>
      </c>
      <c r="AW769" s="12" t="s">
        <v>33</v>
      </c>
      <c r="AX769" s="12" t="s">
        <v>77</v>
      </c>
      <c r="AY769" s="216" t="s">
        <v>144</v>
      </c>
    </row>
    <row r="770" spans="2:51" s="13" customFormat="1" ht="12">
      <c r="B770" s="217"/>
      <c r="C770" s="218"/>
      <c r="D770" s="208" t="s">
        <v>153</v>
      </c>
      <c r="E770" s="219" t="s">
        <v>1</v>
      </c>
      <c r="F770" s="220" t="s">
        <v>1032</v>
      </c>
      <c r="G770" s="218"/>
      <c r="H770" s="221">
        <v>29.698</v>
      </c>
      <c r="I770" s="222"/>
      <c r="J770" s="218"/>
      <c r="K770" s="218"/>
      <c r="L770" s="223"/>
      <c r="M770" s="224"/>
      <c r="N770" s="225"/>
      <c r="O770" s="225"/>
      <c r="P770" s="225"/>
      <c r="Q770" s="225"/>
      <c r="R770" s="225"/>
      <c r="S770" s="225"/>
      <c r="T770" s="226"/>
      <c r="AT770" s="227" t="s">
        <v>153</v>
      </c>
      <c r="AU770" s="227" t="s">
        <v>87</v>
      </c>
      <c r="AV770" s="13" t="s">
        <v>87</v>
      </c>
      <c r="AW770" s="13" t="s">
        <v>33</v>
      </c>
      <c r="AX770" s="13" t="s">
        <v>82</v>
      </c>
      <c r="AY770" s="227" t="s">
        <v>144</v>
      </c>
    </row>
    <row r="771" spans="2:65" s="1" customFormat="1" ht="24" customHeight="1">
      <c r="B771" s="35"/>
      <c r="C771" s="193" t="s">
        <v>1281</v>
      </c>
      <c r="D771" s="193" t="s">
        <v>146</v>
      </c>
      <c r="E771" s="194" t="s">
        <v>1282</v>
      </c>
      <c r="F771" s="195" t="s">
        <v>1283</v>
      </c>
      <c r="G771" s="196" t="s">
        <v>210</v>
      </c>
      <c r="H771" s="197">
        <v>48.888</v>
      </c>
      <c r="I771" s="198"/>
      <c r="J771" s="199">
        <f>ROUND(I771*H771,2)</f>
        <v>0</v>
      </c>
      <c r="K771" s="195" t="s">
        <v>150</v>
      </c>
      <c r="L771" s="39"/>
      <c r="M771" s="200" t="s">
        <v>1</v>
      </c>
      <c r="N771" s="201" t="s">
        <v>42</v>
      </c>
      <c r="O771" s="67"/>
      <c r="P771" s="202">
        <f>O771*H771</f>
        <v>0</v>
      </c>
      <c r="Q771" s="202">
        <v>8E-05</v>
      </c>
      <c r="R771" s="202">
        <f>Q771*H771</f>
        <v>0.00391104</v>
      </c>
      <c r="S771" s="202">
        <v>0</v>
      </c>
      <c r="T771" s="203">
        <f>S771*H771</f>
        <v>0</v>
      </c>
      <c r="AR771" s="204" t="s">
        <v>236</v>
      </c>
      <c r="AT771" s="204" t="s">
        <v>146</v>
      </c>
      <c r="AU771" s="204" t="s">
        <v>87</v>
      </c>
      <c r="AY771" s="17" t="s">
        <v>144</v>
      </c>
      <c r="BE771" s="205">
        <f>IF(N771="základní",J771,0)</f>
        <v>0</v>
      </c>
      <c r="BF771" s="205">
        <f>IF(N771="snížená",J771,0)</f>
        <v>0</v>
      </c>
      <c r="BG771" s="205">
        <f>IF(N771="zákl. přenesená",J771,0)</f>
        <v>0</v>
      </c>
      <c r="BH771" s="205">
        <f>IF(N771="sníž. přenesená",J771,0)</f>
        <v>0</v>
      </c>
      <c r="BI771" s="205">
        <f>IF(N771="nulová",J771,0)</f>
        <v>0</v>
      </c>
      <c r="BJ771" s="17" t="s">
        <v>82</v>
      </c>
      <c r="BK771" s="205">
        <f>ROUND(I771*H771,2)</f>
        <v>0</v>
      </c>
      <c r="BL771" s="17" t="s">
        <v>236</v>
      </c>
      <c r="BM771" s="204" t="s">
        <v>1284</v>
      </c>
    </row>
    <row r="772" spans="2:51" s="13" customFormat="1" ht="12">
      <c r="B772" s="217"/>
      <c r="C772" s="218"/>
      <c r="D772" s="208" t="s">
        <v>153</v>
      </c>
      <c r="E772" s="219" t="s">
        <v>1</v>
      </c>
      <c r="F772" s="220" t="s">
        <v>1285</v>
      </c>
      <c r="G772" s="218"/>
      <c r="H772" s="221">
        <v>48.888</v>
      </c>
      <c r="I772" s="222"/>
      <c r="J772" s="218"/>
      <c r="K772" s="218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153</v>
      </c>
      <c r="AU772" s="227" t="s">
        <v>87</v>
      </c>
      <c r="AV772" s="13" t="s">
        <v>87</v>
      </c>
      <c r="AW772" s="13" t="s">
        <v>33</v>
      </c>
      <c r="AX772" s="13" t="s">
        <v>82</v>
      </c>
      <c r="AY772" s="227" t="s">
        <v>144</v>
      </c>
    </row>
    <row r="773" spans="2:65" s="1" customFormat="1" ht="24" customHeight="1">
      <c r="B773" s="35"/>
      <c r="C773" s="193" t="s">
        <v>1286</v>
      </c>
      <c r="D773" s="193" t="s">
        <v>146</v>
      </c>
      <c r="E773" s="194" t="s">
        <v>1287</v>
      </c>
      <c r="F773" s="195" t="s">
        <v>1288</v>
      </c>
      <c r="G773" s="196" t="s">
        <v>210</v>
      </c>
      <c r="H773" s="197">
        <v>48.888</v>
      </c>
      <c r="I773" s="198"/>
      <c r="J773" s="199">
        <f>ROUND(I773*H773,2)</f>
        <v>0</v>
      </c>
      <c r="K773" s="195" t="s">
        <v>150</v>
      </c>
      <c r="L773" s="39"/>
      <c r="M773" s="200" t="s">
        <v>1</v>
      </c>
      <c r="N773" s="201" t="s">
        <v>42</v>
      </c>
      <c r="O773" s="67"/>
      <c r="P773" s="202">
        <f>O773*H773</f>
        <v>0</v>
      </c>
      <c r="Q773" s="202">
        <v>0</v>
      </c>
      <c r="R773" s="202">
        <f>Q773*H773</f>
        <v>0</v>
      </c>
      <c r="S773" s="202">
        <v>0</v>
      </c>
      <c r="T773" s="203">
        <f>S773*H773</f>
        <v>0</v>
      </c>
      <c r="AR773" s="204" t="s">
        <v>236</v>
      </c>
      <c r="AT773" s="204" t="s">
        <v>146</v>
      </c>
      <c r="AU773" s="204" t="s">
        <v>87</v>
      </c>
      <c r="AY773" s="17" t="s">
        <v>144</v>
      </c>
      <c r="BE773" s="205">
        <f>IF(N773="základní",J773,0)</f>
        <v>0</v>
      </c>
      <c r="BF773" s="205">
        <f>IF(N773="snížená",J773,0)</f>
        <v>0</v>
      </c>
      <c r="BG773" s="205">
        <f>IF(N773="zákl. přenesená",J773,0)</f>
        <v>0</v>
      </c>
      <c r="BH773" s="205">
        <f>IF(N773="sníž. přenesená",J773,0)</f>
        <v>0</v>
      </c>
      <c r="BI773" s="205">
        <f>IF(N773="nulová",J773,0)</f>
        <v>0</v>
      </c>
      <c r="BJ773" s="17" t="s">
        <v>82</v>
      </c>
      <c r="BK773" s="205">
        <f>ROUND(I773*H773,2)</f>
        <v>0</v>
      </c>
      <c r="BL773" s="17" t="s">
        <v>236</v>
      </c>
      <c r="BM773" s="204" t="s">
        <v>1289</v>
      </c>
    </row>
    <row r="774" spans="2:51" s="13" customFormat="1" ht="12">
      <c r="B774" s="217"/>
      <c r="C774" s="218"/>
      <c r="D774" s="208" t="s">
        <v>153</v>
      </c>
      <c r="E774" s="219" t="s">
        <v>1</v>
      </c>
      <c r="F774" s="220" t="s">
        <v>1285</v>
      </c>
      <c r="G774" s="218"/>
      <c r="H774" s="221">
        <v>48.888</v>
      </c>
      <c r="I774" s="222"/>
      <c r="J774" s="218"/>
      <c r="K774" s="218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153</v>
      </c>
      <c r="AU774" s="227" t="s">
        <v>87</v>
      </c>
      <c r="AV774" s="13" t="s">
        <v>87</v>
      </c>
      <c r="AW774" s="13" t="s">
        <v>33</v>
      </c>
      <c r="AX774" s="13" t="s">
        <v>82</v>
      </c>
      <c r="AY774" s="227" t="s">
        <v>144</v>
      </c>
    </row>
    <row r="775" spans="2:65" s="1" customFormat="1" ht="24" customHeight="1">
      <c r="B775" s="35"/>
      <c r="C775" s="193" t="s">
        <v>1290</v>
      </c>
      <c r="D775" s="193" t="s">
        <v>146</v>
      </c>
      <c r="E775" s="194" t="s">
        <v>1291</v>
      </c>
      <c r="F775" s="195" t="s">
        <v>1292</v>
      </c>
      <c r="G775" s="196" t="s">
        <v>210</v>
      </c>
      <c r="H775" s="197">
        <v>48.888</v>
      </c>
      <c r="I775" s="198"/>
      <c r="J775" s="199">
        <f>ROUND(I775*H775,2)</f>
        <v>0</v>
      </c>
      <c r="K775" s="195" t="s">
        <v>150</v>
      </c>
      <c r="L775" s="39"/>
      <c r="M775" s="200" t="s">
        <v>1</v>
      </c>
      <c r="N775" s="201" t="s">
        <v>42</v>
      </c>
      <c r="O775" s="67"/>
      <c r="P775" s="202">
        <f>O775*H775</f>
        <v>0</v>
      </c>
      <c r="Q775" s="202">
        <v>0.00014</v>
      </c>
      <c r="R775" s="202">
        <f>Q775*H775</f>
        <v>0.006844319999999999</v>
      </c>
      <c r="S775" s="202">
        <v>0</v>
      </c>
      <c r="T775" s="203">
        <f>S775*H775</f>
        <v>0</v>
      </c>
      <c r="AR775" s="204" t="s">
        <v>236</v>
      </c>
      <c r="AT775" s="204" t="s">
        <v>146</v>
      </c>
      <c r="AU775" s="204" t="s">
        <v>87</v>
      </c>
      <c r="AY775" s="17" t="s">
        <v>144</v>
      </c>
      <c r="BE775" s="205">
        <f>IF(N775="základní",J775,0)</f>
        <v>0</v>
      </c>
      <c r="BF775" s="205">
        <f>IF(N775="snížená",J775,0)</f>
        <v>0</v>
      </c>
      <c r="BG775" s="205">
        <f>IF(N775="zákl. přenesená",J775,0)</f>
        <v>0</v>
      </c>
      <c r="BH775" s="205">
        <f>IF(N775="sníž. přenesená",J775,0)</f>
        <v>0</v>
      </c>
      <c r="BI775" s="205">
        <f>IF(N775="nulová",J775,0)</f>
        <v>0</v>
      </c>
      <c r="BJ775" s="17" t="s">
        <v>82</v>
      </c>
      <c r="BK775" s="205">
        <f>ROUND(I775*H775,2)</f>
        <v>0</v>
      </c>
      <c r="BL775" s="17" t="s">
        <v>236</v>
      </c>
      <c r="BM775" s="204" t="s">
        <v>1293</v>
      </c>
    </row>
    <row r="776" spans="2:51" s="13" customFormat="1" ht="12">
      <c r="B776" s="217"/>
      <c r="C776" s="218"/>
      <c r="D776" s="208" t="s">
        <v>153</v>
      </c>
      <c r="E776" s="219" t="s">
        <v>1</v>
      </c>
      <c r="F776" s="220" t="s">
        <v>1285</v>
      </c>
      <c r="G776" s="218"/>
      <c r="H776" s="221">
        <v>48.888</v>
      </c>
      <c r="I776" s="222"/>
      <c r="J776" s="218"/>
      <c r="K776" s="218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153</v>
      </c>
      <c r="AU776" s="227" t="s">
        <v>87</v>
      </c>
      <c r="AV776" s="13" t="s">
        <v>87</v>
      </c>
      <c r="AW776" s="13" t="s">
        <v>33</v>
      </c>
      <c r="AX776" s="13" t="s">
        <v>82</v>
      </c>
      <c r="AY776" s="227" t="s">
        <v>144</v>
      </c>
    </row>
    <row r="777" spans="2:65" s="1" customFormat="1" ht="24" customHeight="1">
      <c r="B777" s="35"/>
      <c r="C777" s="193" t="s">
        <v>1294</v>
      </c>
      <c r="D777" s="193" t="s">
        <v>146</v>
      </c>
      <c r="E777" s="194" t="s">
        <v>1295</v>
      </c>
      <c r="F777" s="195" t="s">
        <v>1296</v>
      </c>
      <c r="G777" s="196" t="s">
        <v>210</v>
      </c>
      <c r="H777" s="197">
        <v>48.888</v>
      </c>
      <c r="I777" s="198"/>
      <c r="J777" s="199">
        <f>ROUND(I777*H777,2)</f>
        <v>0</v>
      </c>
      <c r="K777" s="195" t="s">
        <v>150</v>
      </c>
      <c r="L777" s="39"/>
      <c r="M777" s="200" t="s">
        <v>1</v>
      </c>
      <c r="N777" s="201" t="s">
        <v>42</v>
      </c>
      <c r="O777" s="67"/>
      <c r="P777" s="202">
        <f>O777*H777</f>
        <v>0</v>
      </c>
      <c r="Q777" s="202">
        <v>0.00012</v>
      </c>
      <c r="R777" s="202">
        <f>Q777*H777</f>
        <v>0.00586656</v>
      </c>
      <c r="S777" s="202">
        <v>0</v>
      </c>
      <c r="T777" s="203">
        <f>S777*H777</f>
        <v>0</v>
      </c>
      <c r="AR777" s="204" t="s">
        <v>236</v>
      </c>
      <c r="AT777" s="204" t="s">
        <v>146</v>
      </c>
      <c r="AU777" s="204" t="s">
        <v>87</v>
      </c>
      <c r="AY777" s="17" t="s">
        <v>144</v>
      </c>
      <c r="BE777" s="205">
        <f>IF(N777="základní",J777,0)</f>
        <v>0</v>
      </c>
      <c r="BF777" s="205">
        <f>IF(N777="snížená",J777,0)</f>
        <v>0</v>
      </c>
      <c r="BG777" s="205">
        <f>IF(N777="zákl. přenesená",J777,0)</f>
        <v>0</v>
      </c>
      <c r="BH777" s="205">
        <f>IF(N777="sníž. přenesená",J777,0)</f>
        <v>0</v>
      </c>
      <c r="BI777" s="205">
        <f>IF(N777="nulová",J777,0)</f>
        <v>0</v>
      </c>
      <c r="BJ777" s="17" t="s">
        <v>82</v>
      </c>
      <c r="BK777" s="205">
        <f>ROUND(I777*H777,2)</f>
        <v>0</v>
      </c>
      <c r="BL777" s="17" t="s">
        <v>236</v>
      </c>
      <c r="BM777" s="204" t="s">
        <v>1297</v>
      </c>
    </row>
    <row r="778" spans="2:51" s="13" customFormat="1" ht="12">
      <c r="B778" s="217"/>
      <c r="C778" s="218"/>
      <c r="D778" s="208" t="s">
        <v>153</v>
      </c>
      <c r="E778" s="219" t="s">
        <v>1</v>
      </c>
      <c r="F778" s="220" t="s">
        <v>1285</v>
      </c>
      <c r="G778" s="218"/>
      <c r="H778" s="221">
        <v>48.888</v>
      </c>
      <c r="I778" s="222"/>
      <c r="J778" s="218"/>
      <c r="K778" s="218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153</v>
      </c>
      <c r="AU778" s="227" t="s">
        <v>87</v>
      </c>
      <c r="AV778" s="13" t="s">
        <v>87</v>
      </c>
      <c r="AW778" s="13" t="s">
        <v>33</v>
      </c>
      <c r="AX778" s="13" t="s">
        <v>82</v>
      </c>
      <c r="AY778" s="227" t="s">
        <v>144</v>
      </c>
    </row>
    <row r="779" spans="2:65" s="1" customFormat="1" ht="24" customHeight="1">
      <c r="B779" s="35"/>
      <c r="C779" s="193" t="s">
        <v>1298</v>
      </c>
      <c r="D779" s="193" t="s">
        <v>146</v>
      </c>
      <c r="E779" s="194" t="s">
        <v>1299</v>
      </c>
      <c r="F779" s="195" t="s">
        <v>1300</v>
      </c>
      <c r="G779" s="196" t="s">
        <v>210</v>
      </c>
      <c r="H779" s="197">
        <v>48.888</v>
      </c>
      <c r="I779" s="198"/>
      <c r="J779" s="199">
        <f>ROUND(I779*H779,2)</f>
        <v>0</v>
      </c>
      <c r="K779" s="195" t="s">
        <v>150</v>
      </c>
      <c r="L779" s="39"/>
      <c r="M779" s="200" t="s">
        <v>1</v>
      </c>
      <c r="N779" s="201" t="s">
        <v>42</v>
      </c>
      <c r="O779" s="67"/>
      <c r="P779" s="202">
        <f>O779*H779</f>
        <v>0</v>
      </c>
      <c r="Q779" s="202">
        <v>0.00012</v>
      </c>
      <c r="R779" s="202">
        <f>Q779*H779</f>
        <v>0.00586656</v>
      </c>
      <c r="S779" s="202">
        <v>0</v>
      </c>
      <c r="T779" s="203">
        <f>S779*H779</f>
        <v>0</v>
      </c>
      <c r="AR779" s="204" t="s">
        <v>236</v>
      </c>
      <c r="AT779" s="204" t="s">
        <v>146</v>
      </c>
      <c r="AU779" s="204" t="s">
        <v>87</v>
      </c>
      <c r="AY779" s="17" t="s">
        <v>144</v>
      </c>
      <c r="BE779" s="205">
        <f>IF(N779="základní",J779,0)</f>
        <v>0</v>
      </c>
      <c r="BF779" s="205">
        <f>IF(N779="snížená",J779,0)</f>
        <v>0</v>
      </c>
      <c r="BG779" s="205">
        <f>IF(N779="zákl. přenesená",J779,0)</f>
        <v>0</v>
      </c>
      <c r="BH779" s="205">
        <f>IF(N779="sníž. přenesená",J779,0)</f>
        <v>0</v>
      </c>
      <c r="BI779" s="205">
        <f>IF(N779="nulová",J779,0)</f>
        <v>0</v>
      </c>
      <c r="BJ779" s="17" t="s">
        <v>82</v>
      </c>
      <c r="BK779" s="205">
        <f>ROUND(I779*H779,2)</f>
        <v>0</v>
      </c>
      <c r="BL779" s="17" t="s">
        <v>236</v>
      </c>
      <c r="BM779" s="204" t="s">
        <v>1301</v>
      </c>
    </row>
    <row r="780" spans="2:51" s="13" customFormat="1" ht="12">
      <c r="B780" s="217"/>
      <c r="C780" s="218"/>
      <c r="D780" s="208" t="s">
        <v>153</v>
      </c>
      <c r="E780" s="219" t="s">
        <v>1</v>
      </c>
      <c r="F780" s="220" t="s">
        <v>1285</v>
      </c>
      <c r="G780" s="218"/>
      <c r="H780" s="221">
        <v>48.888</v>
      </c>
      <c r="I780" s="222"/>
      <c r="J780" s="218"/>
      <c r="K780" s="218"/>
      <c r="L780" s="223"/>
      <c r="M780" s="224"/>
      <c r="N780" s="225"/>
      <c r="O780" s="225"/>
      <c r="P780" s="225"/>
      <c r="Q780" s="225"/>
      <c r="R780" s="225"/>
      <c r="S780" s="225"/>
      <c r="T780" s="226"/>
      <c r="AT780" s="227" t="s">
        <v>153</v>
      </c>
      <c r="AU780" s="227" t="s">
        <v>87</v>
      </c>
      <c r="AV780" s="13" t="s">
        <v>87</v>
      </c>
      <c r="AW780" s="13" t="s">
        <v>33</v>
      </c>
      <c r="AX780" s="13" t="s">
        <v>82</v>
      </c>
      <c r="AY780" s="227" t="s">
        <v>144</v>
      </c>
    </row>
    <row r="781" spans="2:65" s="1" customFormat="1" ht="24" customHeight="1">
      <c r="B781" s="35"/>
      <c r="C781" s="193" t="s">
        <v>1302</v>
      </c>
      <c r="D781" s="193" t="s">
        <v>146</v>
      </c>
      <c r="E781" s="194" t="s">
        <v>1303</v>
      </c>
      <c r="F781" s="195" t="s">
        <v>1304</v>
      </c>
      <c r="G781" s="196" t="s">
        <v>277</v>
      </c>
      <c r="H781" s="197">
        <v>65</v>
      </c>
      <c r="I781" s="198"/>
      <c r="J781" s="199">
        <f>ROUND(I781*H781,2)</f>
        <v>0</v>
      </c>
      <c r="K781" s="195" t="s">
        <v>150</v>
      </c>
      <c r="L781" s="39"/>
      <c r="M781" s="200" t="s">
        <v>1</v>
      </c>
      <c r="N781" s="201" t="s">
        <v>42</v>
      </c>
      <c r="O781" s="67"/>
      <c r="P781" s="202">
        <f>O781*H781</f>
        <v>0</v>
      </c>
      <c r="Q781" s="202">
        <v>2E-05</v>
      </c>
      <c r="R781" s="202">
        <f>Q781*H781</f>
        <v>0.0013000000000000002</v>
      </c>
      <c r="S781" s="202">
        <v>0</v>
      </c>
      <c r="T781" s="203">
        <f>S781*H781</f>
        <v>0</v>
      </c>
      <c r="AR781" s="204" t="s">
        <v>236</v>
      </c>
      <c r="AT781" s="204" t="s">
        <v>146</v>
      </c>
      <c r="AU781" s="204" t="s">
        <v>87</v>
      </c>
      <c r="AY781" s="17" t="s">
        <v>144</v>
      </c>
      <c r="BE781" s="205">
        <f>IF(N781="základní",J781,0)</f>
        <v>0</v>
      </c>
      <c r="BF781" s="205">
        <f>IF(N781="snížená",J781,0)</f>
        <v>0</v>
      </c>
      <c r="BG781" s="205">
        <f>IF(N781="zákl. přenesená",J781,0)</f>
        <v>0</v>
      </c>
      <c r="BH781" s="205">
        <f>IF(N781="sníž. přenesená",J781,0)</f>
        <v>0</v>
      </c>
      <c r="BI781" s="205">
        <f>IF(N781="nulová",J781,0)</f>
        <v>0</v>
      </c>
      <c r="BJ781" s="17" t="s">
        <v>82</v>
      </c>
      <c r="BK781" s="205">
        <f>ROUND(I781*H781,2)</f>
        <v>0</v>
      </c>
      <c r="BL781" s="17" t="s">
        <v>236</v>
      </c>
      <c r="BM781" s="204" t="s">
        <v>1305</v>
      </c>
    </row>
    <row r="782" spans="2:51" s="13" customFormat="1" ht="12">
      <c r="B782" s="217"/>
      <c r="C782" s="218"/>
      <c r="D782" s="208" t="s">
        <v>153</v>
      </c>
      <c r="E782" s="219" t="s">
        <v>1</v>
      </c>
      <c r="F782" s="220" t="s">
        <v>1306</v>
      </c>
      <c r="G782" s="218"/>
      <c r="H782" s="221">
        <v>65</v>
      </c>
      <c r="I782" s="222"/>
      <c r="J782" s="218"/>
      <c r="K782" s="218"/>
      <c r="L782" s="223"/>
      <c r="M782" s="224"/>
      <c r="N782" s="225"/>
      <c r="O782" s="225"/>
      <c r="P782" s="225"/>
      <c r="Q782" s="225"/>
      <c r="R782" s="225"/>
      <c r="S782" s="225"/>
      <c r="T782" s="226"/>
      <c r="AT782" s="227" t="s">
        <v>153</v>
      </c>
      <c r="AU782" s="227" t="s">
        <v>87</v>
      </c>
      <c r="AV782" s="13" t="s">
        <v>87</v>
      </c>
      <c r="AW782" s="13" t="s">
        <v>33</v>
      </c>
      <c r="AX782" s="13" t="s">
        <v>82</v>
      </c>
      <c r="AY782" s="227" t="s">
        <v>144</v>
      </c>
    </row>
    <row r="783" spans="2:65" s="1" customFormat="1" ht="24" customHeight="1">
      <c r="B783" s="35"/>
      <c r="C783" s="193" t="s">
        <v>1307</v>
      </c>
      <c r="D783" s="193" t="s">
        <v>146</v>
      </c>
      <c r="E783" s="194" t="s">
        <v>1308</v>
      </c>
      <c r="F783" s="195" t="s">
        <v>1309</v>
      </c>
      <c r="G783" s="196" t="s">
        <v>277</v>
      </c>
      <c r="H783" s="197">
        <v>65</v>
      </c>
      <c r="I783" s="198"/>
      <c r="J783" s="199">
        <f>ROUND(I783*H783,2)</f>
        <v>0</v>
      </c>
      <c r="K783" s="195" t="s">
        <v>150</v>
      </c>
      <c r="L783" s="39"/>
      <c r="M783" s="200" t="s">
        <v>1</v>
      </c>
      <c r="N783" s="201" t="s">
        <v>42</v>
      </c>
      <c r="O783" s="67"/>
      <c r="P783" s="202">
        <f>O783*H783</f>
        <v>0</v>
      </c>
      <c r="Q783" s="202">
        <v>2E-05</v>
      </c>
      <c r="R783" s="202">
        <f>Q783*H783</f>
        <v>0.0013000000000000002</v>
      </c>
      <c r="S783" s="202">
        <v>0</v>
      </c>
      <c r="T783" s="203">
        <f>S783*H783</f>
        <v>0</v>
      </c>
      <c r="AR783" s="204" t="s">
        <v>236</v>
      </c>
      <c r="AT783" s="204" t="s">
        <v>146</v>
      </c>
      <c r="AU783" s="204" t="s">
        <v>87</v>
      </c>
      <c r="AY783" s="17" t="s">
        <v>144</v>
      </c>
      <c r="BE783" s="205">
        <f>IF(N783="základní",J783,0)</f>
        <v>0</v>
      </c>
      <c r="BF783" s="205">
        <f>IF(N783="snížená",J783,0)</f>
        <v>0</v>
      </c>
      <c r="BG783" s="205">
        <f>IF(N783="zákl. přenesená",J783,0)</f>
        <v>0</v>
      </c>
      <c r="BH783" s="205">
        <f>IF(N783="sníž. přenesená",J783,0)</f>
        <v>0</v>
      </c>
      <c r="BI783" s="205">
        <f>IF(N783="nulová",J783,0)</f>
        <v>0</v>
      </c>
      <c r="BJ783" s="17" t="s">
        <v>82</v>
      </c>
      <c r="BK783" s="205">
        <f>ROUND(I783*H783,2)</f>
        <v>0</v>
      </c>
      <c r="BL783" s="17" t="s">
        <v>236</v>
      </c>
      <c r="BM783" s="204" t="s">
        <v>1310</v>
      </c>
    </row>
    <row r="784" spans="2:51" s="13" customFormat="1" ht="12">
      <c r="B784" s="217"/>
      <c r="C784" s="218"/>
      <c r="D784" s="208" t="s">
        <v>153</v>
      </c>
      <c r="E784" s="219" t="s">
        <v>1</v>
      </c>
      <c r="F784" s="220" t="s">
        <v>1306</v>
      </c>
      <c r="G784" s="218"/>
      <c r="H784" s="221">
        <v>65</v>
      </c>
      <c r="I784" s="222"/>
      <c r="J784" s="218"/>
      <c r="K784" s="218"/>
      <c r="L784" s="223"/>
      <c r="M784" s="224"/>
      <c r="N784" s="225"/>
      <c r="O784" s="225"/>
      <c r="P784" s="225"/>
      <c r="Q784" s="225"/>
      <c r="R784" s="225"/>
      <c r="S784" s="225"/>
      <c r="T784" s="226"/>
      <c r="AT784" s="227" t="s">
        <v>153</v>
      </c>
      <c r="AU784" s="227" t="s">
        <v>87</v>
      </c>
      <c r="AV784" s="13" t="s">
        <v>87</v>
      </c>
      <c r="AW784" s="13" t="s">
        <v>33</v>
      </c>
      <c r="AX784" s="13" t="s">
        <v>82</v>
      </c>
      <c r="AY784" s="227" t="s">
        <v>144</v>
      </c>
    </row>
    <row r="785" spans="2:65" s="1" customFormat="1" ht="24" customHeight="1">
      <c r="B785" s="35"/>
      <c r="C785" s="193" t="s">
        <v>1311</v>
      </c>
      <c r="D785" s="193" t="s">
        <v>146</v>
      </c>
      <c r="E785" s="194" t="s">
        <v>1312</v>
      </c>
      <c r="F785" s="195" t="s">
        <v>1313</v>
      </c>
      <c r="G785" s="196" t="s">
        <v>277</v>
      </c>
      <c r="H785" s="197">
        <v>65</v>
      </c>
      <c r="I785" s="198"/>
      <c r="J785" s="199">
        <f>ROUND(I785*H785,2)</f>
        <v>0</v>
      </c>
      <c r="K785" s="195" t="s">
        <v>150</v>
      </c>
      <c r="L785" s="39"/>
      <c r="M785" s="200" t="s">
        <v>1</v>
      </c>
      <c r="N785" s="201" t="s">
        <v>42</v>
      </c>
      <c r="O785" s="67"/>
      <c r="P785" s="202">
        <f>O785*H785</f>
        <v>0</v>
      </c>
      <c r="Q785" s="202">
        <v>2E-05</v>
      </c>
      <c r="R785" s="202">
        <f>Q785*H785</f>
        <v>0.0013000000000000002</v>
      </c>
      <c r="S785" s="202">
        <v>0</v>
      </c>
      <c r="T785" s="203">
        <f>S785*H785</f>
        <v>0</v>
      </c>
      <c r="AR785" s="204" t="s">
        <v>236</v>
      </c>
      <c r="AT785" s="204" t="s">
        <v>146</v>
      </c>
      <c r="AU785" s="204" t="s">
        <v>87</v>
      </c>
      <c r="AY785" s="17" t="s">
        <v>144</v>
      </c>
      <c r="BE785" s="205">
        <f>IF(N785="základní",J785,0)</f>
        <v>0</v>
      </c>
      <c r="BF785" s="205">
        <f>IF(N785="snížená",J785,0)</f>
        <v>0</v>
      </c>
      <c r="BG785" s="205">
        <f>IF(N785="zákl. přenesená",J785,0)</f>
        <v>0</v>
      </c>
      <c r="BH785" s="205">
        <f>IF(N785="sníž. přenesená",J785,0)</f>
        <v>0</v>
      </c>
      <c r="BI785" s="205">
        <f>IF(N785="nulová",J785,0)</f>
        <v>0</v>
      </c>
      <c r="BJ785" s="17" t="s">
        <v>82</v>
      </c>
      <c r="BK785" s="205">
        <f>ROUND(I785*H785,2)</f>
        <v>0</v>
      </c>
      <c r="BL785" s="17" t="s">
        <v>236</v>
      </c>
      <c r="BM785" s="204" t="s">
        <v>1314</v>
      </c>
    </row>
    <row r="786" spans="2:51" s="13" customFormat="1" ht="12">
      <c r="B786" s="217"/>
      <c r="C786" s="218"/>
      <c r="D786" s="208" t="s">
        <v>153</v>
      </c>
      <c r="E786" s="219" t="s">
        <v>1</v>
      </c>
      <c r="F786" s="220" t="s">
        <v>1306</v>
      </c>
      <c r="G786" s="218"/>
      <c r="H786" s="221">
        <v>65</v>
      </c>
      <c r="I786" s="222"/>
      <c r="J786" s="218"/>
      <c r="K786" s="218"/>
      <c r="L786" s="223"/>
      <c r="M786" s="224"/>
      <c r="N786" s="225"/>
      <c r="O786" s="225"/>
      <c r="P786" s="225"/>
      <c r="Q786" s="225"/>
      <c r="R786" s="225"/>
      <c r="S786" s="225"/>
      <c r="T786" s="226"/>
      <c r="AT786" s="227" t="s">
        <v>153</v>
      </c>
      <c r="AU786" s="227" t="s">
        <v>87</v>
      </c>
      <c r="AV786" s="13" t="s">
        <v>87</v>
      </c>
      <c r="AW786" s="13" t="s">
        <v>33</v>
      </c>
      <c r="AX786" s="13" t="s">
        <v>82</v>
      </c>
      <c r="AY786" s="227" t="s">
        <v>144</v>
      </c>
    </row>
    <row r="787" spans="2:65" s="1" customFormat="1" ht="16.5" customHeight="1">
      <c r="B787" s="35"/>
      <c r="C787" s="193" t="s">
        <v>1315</v>
      </c>
      <c r="D787" s="193" t="s">
        <v>146</v>
      </c>
      <c r="E787" s="194" t="s">
        <v>1316</v>
      </c>
      <c r="F787" s="195" t="s">
        <v>1317</v>
      </c>
      <c r="G787" s="196" t="s">
        <v>210</v>
      </c>
      <c r="H787" s="197">
        <v>191.29</v>
      </c>
      <c r="I787" s="198"/>
      <c r="J787" s="199">
        <f>ROUND(I787*H787,2)</f>
        <v>0</v>
      </c>
      <c r="K787" s="195" t="s">
        <v>150</v>
      </c>
      <c r="L787" s="39"/>
      <c r="M787" s="200" t="s">
        <v>1</v>
      </c>
      <c r="N787" s="201" t="s">
        <v>42</v>
      </c>
      <c r="O787" s="67"/>
      <c r="P787" s="202">
        <f>O787*H787</f>
        <v>0</v>
      </c>
      <c r="Q787" s="202">
        <v>0</v>
      </c>
      <c r="R787" s="202">
        <f>Q787*H787</f>
        <v>0</v>
      </c>
      <c r="S787" s="202">
        <v>0</v>
      </c>
      <c r="T787" s="203">
        <f>S787*H787</f>
        <v>0</v>
      </c>
      <c r="AR787" s="204" t="s">
        <v>236</v>
      </c>
      <c r="AT787" s="204" t="s">
        <v>146</v>
      </c>
      <c r="AU787" s="204" t="s">
        <v>87</v>
      </c>
      <c r="AY787" s="17" t="s">
        <v>144</v>
      </c>
      <c r="BE787" s="205">
        <f>IF(N787="základní",J787,0)</f>
        <v>0</v>
      </c>
      <c r="BF787" s="205">
        <f>IF(N787="snížená",J787,0)</f>
        <v>0</v>
      </c>
      <c r="BG787" s="205">
        <f>IF(N787="zákl. přenesená",J787,0)</f>
        <v>0</v>
      </c>
      <c r="BH787" s="205">
        <f>IF(N787="sníž. přenesená",J787,0)</f>
        <v>0</v>
      </c>
      <c r="BI787" s="205">
        <f>IF(N787="nulová",J787,0)</f>
        <v>0</v>
      </c>
      <c r="BJ787" s="17" t="s">
        <v>82</v>
      </c>
      <c r="BK787" s="205">
        <f>ROUND(I787*H787,2)</f>
        <v>0</v>
      </c>
      <c r="BL787" s="17" t="s">
        <v>236</v>
      </c>
      <c r="BM787" s="204" t="s">
        <v>1318</v>
      </c>
    </row>
    <row r="788" spans="2:51" s="13" customFormat="1" ht="12">
      <c r="B788" s="217"/>
      <c r="C788" s="218"/>
      <c r="D788" s="208" t="s">
        <v>153</v>
      </c>
      <c r="E788" s="219" t="s">
        <v>1</v>
      </c>
      <c r="F788" s="220" t="s">
        <v>1319</v>
      </c>
      <c r="G788" s="218"/>
      <c r="H788" s="221">
        <v>177.89</v>
      </c>
      <c r="I788" s="222"/>
      <c r="J788" s="218"/>
      <c r="K788" s="218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153</v>
      </c>
      <c r="AU788" s="227" t="s">
        <v>87</v>
      </c>
      <c r="AV788" s="13" t="s">
        <v>87</v>
      </c>
      <c r="AW788" s="13" t="s">
        <v>33</v>
      </c>
      <c r="AX788" s="13" t="s">
        <v>77</v>
      </c>
      <c r="AY788" s="227" t="s">
        <v>144</v>
      </c>
    </row>
    <row r="789" spans="2:51" s="13" customFormat="1" ht="12">
      <c r="B789" s="217"/>
      <c r="C789" s="218"/>
      <c r="D789" s="208" t="s">
        <v>153</v>
      </c>
      <c r="E789" s="219" t="s">
        <v>1</v>
      </c>
      <c r="F789" s="220" t="s">
        <v>413</v>
      </c>
      <c r="G789" s="218"/>
      <c r="H789" s="221">
        <v>13.4</v>
      </c>
      <c r="I789" s="222"/>
      <c r="J789" s="218"/>
      <c r="K789" s="218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153</v>
      </c>
      <c r="AU789" s="227" t="s">
        <v>87</v>
      </c>
      <c r="AV789" s="13" t="s">
        <v>87</v>
      </c>
      <c r="AW789" s="13" t="s">
        <v>33</v>
      </c>
      <c r="AX789" s="13" t="s">
        <v>77</v>
      </c>
      <c r="AY789" s="227" t="s">
        <v>144</v>
      </c>
    </row>
    <row r="790" spans="2:51" s="14" customFormat="1" ht="12">
      <c r="B790" s="228"/>
      <c r="C790" s="229"/>
      <c r="D790" s="208" t="s">
        <v>153</v>
      </c>
      <c r="E790" s="230" t="s">
        <v>1</v>
      </c>
      <c r="F790" s="231" t="s">
        <v>163</v>
      </c>
      <c r="G790" s="229"/>
      <c r="H790" s="232">
        <v>191.29</v>
      </c>
      <c r="I790" s="233"/>
      <c r="J790" s="229"/>
      <c r="K790" s="229"/>
      <c r="L790" s="234"/>
      <c r="M790" s="235"/>
      <c r="N790" s="236"/>
      <c r="O790" s="236"/>
      <c r="P790" s="236"/>
      <c r="Q790" s="236"/>
      <c r="R790" s="236"/>
      <c r="S790" s="236"/>
      <c r="T790" s="237"/>
      <c r="AT790" s="238" t="s">
        <v>153</v>
      </c>
      <c r="AU790" s="238" t="s">
        <v>87</v>
      </c>
      <c r="AV790" s="14" t="s">
        <v>151</v>
      </c>
      <c r="AW790" s="14" t="s">
        <v>33</v>
      </c>
      <c r="AX790" s="14" t="s">
        <v>82</v>
      </c>
      <c r="AY790" s="238" t="s">
        <v>144</v>
      </c>
    </row>
    <row r="791" spans="2:65" s="1" customFormat="1" ht="16.5" customHeight="1">
      <c r="B791" s="35"/>
      <c r="C791" s="193" t="s">
        <v>1320</v>
      </c>
      <c r="D791" s="193" t="s">
        <v>146</v>
      </c>
      <c r="E791" s="194" t="s">
        <v>1321</v>
      </c>
      <c r="F791" s="195" t="s">
        <v>1322</v>
      </c>
      <c r="G791" s="196" t="s">
        <v>210</v>
      </c>
      <c r="H791" s="197">
        <v>14.07</v>
      </c>
      <c r="I791" s="198"/>
      <c r="J791" s="199">
        <f>ROUND(I791*H791,2)</f>
        <v>0</v>
      </c>
      <c r="K791" s="195" t="s">
        <v>150</v>
      </c>
      <c r="L791" s="39"/>
      <c r="M791" s="200" t="s">
        <v>1</v>
      </c>
      <c r="N791" s="201" t="s">
        <v>42</v>
      </c>
      <c r="O791" s="67"/>
      <c r="P791" s="202">
        <f>O791*H791</f>
        <v>0</v>
      </c>
      <c r="Q791" s="202">
        <v>4E-05</v>
      </c>
      <c r="R791" s="202">
        <f>Q791*H791</f>
        <v>0.0005628</v>
      </c>
      <c r="S791" s="202">
        <v>0</v>
      </c>
      <c r="T791" s="203">
        <f>S791*H791</f>
        <v>0</v>
      </c>
      <c r="AR791" s="204" t="s">
        <v>236</v>
      </c>
      <c r="AT791" s="204" t="s">
        <v>146</v>
      </c>
      <c r="AU791" s="204" t="s">
        <v>87</v>
      </c>
      <c r="AY791" s="17" t="s">
        <v>144</v>
      </c>
      <c r="BE791" s="205">
        <f>IF(N791="základní",J791,0)</f>
        <v>0</v>
      </c>
      <c r="BF791" s="205">
        <f>IF(N791="snížená",J791,0)</f>
        <v>0</v>
      </c>
      <c r="BG791" s="205">
        <f>IF(N791="zákl. přenesená",J791,0)</f>
        <v>0</v>
      </c>
      <c r="BH791" s="205">
        <f>IF(N791="sníž. přenesená",J791,0)</f>
        <v>0</v>
      </c>
      <c r="BI791" s="205">
        <f>IF(N791="nulová",J791,0)</f>
        <v>0</v>
      </c>
      <c r="BJ791" s="17" t="s">
        <v>82</v>
      </c>
      <c r="BK791" s="205">
        <f>ROUND(I791*H791,2)</f>
        <v>0</v>
      </c>
      <c r="BL791" s="17" t="s">
        <v>236</v>
      </c>
      <c r="BM791" s="204" t="s">
        <v>1323</v>
      </c>
    </row>
    <row r="792" spans="2:51" s="13" customFormat="1" ht="12">
      <c r="B792" s="217"/>
      <c r="C792" s="218"/>
      <c r="D792" s="208" t="s">
        <v>153</v>
      </c>
      <c r="E792" s="219" t="s">
        <v>1</v>
      </c>
      <c r="F792" s="220" t="s">
        <v>413</v>
      </c>
      <c r="G792" s="218"/>
      <c r="H792" s="221">
        <v>13.4</v>
      </c>
      <c r="I792" s="222"/>
      <c r="J792" s="218"/>
      <c r="K792" s="218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153</v>
      </c>
      <c r="AU792" s="227" t="s">
        <v>87</v>
      </c>
      <c r="AV792" s="13" t="s">
        <v>87</v>
      </c>
      <c r="AW792" s="13" t="s">
        <v>33</v>
      </c>
      <c r="AX792" s="13" t="s">
        <v>77</v>
      </c>
      <c r="AY792" s="227" t="s">
        <v>144</v>
      </c>
    </row>
    <row r="793" spans="2:51" s="13" customFormat="1" ht="12">
      <c r="B793" s="217"/>
      <c r="C793" s="218"/>
      <c r="D793" s="208" t="s">
        <v>153</v>
      </c>
      <c r="E793" s="219" t="s">
        <v>1</v>
      </c>
      <c r="F793" s="220" t="s">
        <v>1324</v>
      </c>
      <c r="G793" s="218"/>
      <c r="H793" s="221">
        <v>0.67</v>
      </c>
      <c r="I793" s="222"/>
      <c r="J793" s="218"/>
      <c r="K793" s="218"/>
      <c r="L793" s="223"/>
      <c r="M793" s="224"/>
      <c r="N793" s="225"/>
      <c r="O793" s="225"/>
      <c r="P793" s="225"/>
      <c r="Q793" s="225"/>
      <c r="R793" s="225"/>
      <c r="S793" s="225"/>
      <c r="T793" s="226"/>
      <c r="AT793" s="227" t="s">
        <v>153</v>
      </c>
      <c r="AU793" s="227" t="s">
        <v>87</v>
      </c>
      <c r="AV793" s="13" t="s">
        <v>87</v>
      </c>
      <c r="AW793" s="13" t="s">
        <v>33</v>
      </c>
      <c r="AX793" s="13" t="s">
        <v>77</v>
      </c>
      <c r="AY793" s="227" t="s">
        <v>144</v>
      </c>
    </row>
    <row r="794" spans="2:51" s="14" customFormat="1" ht="12">
      <c r="B794" s="228"/>
      <c r="C794" s="229"/>
      <c r="D794" s="208" t="s">
        <v>153</v>
      </c>
      <c r="E794" s="230" t="s">
        <v>1</v>
      </c>
      <c r="F794" s="231" t="s">
        <v>163</v>
      </c>
      <c r="G794" s="229"/>
      <c r="H794" s="232">
        <v>14.07</v>
      </c>
      <c r="I794" s="233"/>
      <c r="J794" s="229"/>
      <c r="K794" s="229"/>
      <c r="L794" s="234"/>
      <c r="M794" s="235"/>
      <c r="N794" s="236"/>
      <c r="O794" s="236"/>
      <c r="P794" s="236"/>
      <c r="Q794" s="236"/>
      <c r="R794" s="236"/>
      <c r="S794" s="236"/>
      <c r="T794" s="237"/>
      <c r="AT794" s="238" t="s">
        <v>153</v>
      </c>
      <c r="AU794" s="238" t="s">
        <v>87</v>
      </c>
      <c r="AV794" s="14" t="s">
        <v>151</v>
      </c>
      <c r="AW794" s="14" t="s">
        <v>33</v>
      </c>
      <c r="AX794" s="14" t="s">
        <v>82</v>
      </c>
      <c r="AY794" s="238" t="s">
        <v>144</v>
      </c>
    </row>
    <row r="795" spans="2:65" s="1" customFormat="1" ht="24" customHeight="1">
      <c r="B795" s="35"/>
      <c r="C795" s="193" t="s">
        <v>1325</v>
      </c>
      <c r="D795" s="193" t="s">
        <v>146</v>
      </c>
      <c r="E795" s="194" t="s">
        <v>1326</v>
      </c>
      <c r="F795" s="195" t="s">
        <v>1327</v>
      </c>
      <c r="G795" s="196" t="s">
        <v>277</v>
      </c>
      <c r="H795" s="197">
        <v>18.41</v>
      </c>
      <c r="I795" s="198"/>
      <c r="J795" s="199">
        <f>ROUND(I795*H795,2)</f>
        <v>0</v>
      </c>
      <c r="K795" s="195" t="s">
        <v>1</v>
      </c>
      <c r="L795" s="39"/>
      <c r="M795" s="200" t="s">
        <v>1</v>
      </c>
      <c r="N795" s="201" t="s">
        <v>42</v>
      </c>
      <c r="O795" s="67"/>
      <c r="P795" s="202">
        <f>O795*H795</f>
        <v>0</v>
      </c>
      <c r="Q795" s="202">
        <v>2E-05</v>
      </c>
      <c r="R795" s="202">
        <f>Q795*H795</f>
        <v>0.00036820000000000006</v>
      </c>
      <c r="S795" s="202">
        <v>0</v>
      </c>
      <c r="T795" s="203">
        <f>S795*H795</f>
        <v>0</v>
      </c>
      <c r="AR795" s="204" t="s">
        <v>236</v>
      </c>
      <c r="AT795" s="204" t="s">
        <v>146</v>
      </c>
      <c r="AU795" s="204" t="s">
        <v>87</v>
      </c>
      <c r="AY795" s="17" t="s">
        <v>144</v>
      </c>
      <c r="BE795" s="205">
        <f>IF(N795="základní",J795,0)</f>
        <v>0</v>
      </c>
      <c r="BF795" s="205">
        <f>IF(N795="snížená",J795,0)</f>
        <v>0</v>
      </c>
      <c r="BG795" s="205">
        <f>IF(N795="zákl. přenesená",J795,0)</f>
        <v>0</v>
      </c>
      <c r="BH795" s="205">
        <f>IF(N795="sníž. přenesená",J795,0)</f>
        <v>0</v>
      </c>
      <c r="BI795" s="205">
        <f>IF(N795="nulová",J795,0)</f>
        <v>0</v>
      </c>
      <c r="BJ795" s="17" t="s">
        <v>82</v>
      </c>
      <c r="BK795" s="205">
        <f>ROUND(I795*H795,2)</f>
        <v>0</v>
      </c>
      <c r="BL795" s="17" t="s">
        <v>236</v>
      </c>
      <c r="BM795" s="204" t="s">
        <v>1328</v>
      </c>
    </row>
    <row r="796" spans="2:51" s="13" customFormat="1" ht="12">
      <c r="B796" s="217"/>
      <c r="C796" s="218"/>
      <c r="D796" s="208" t="s">
        <v>153</v>
      </c>
      <c r="E796" s="219" t="s">
        <v>1</v>
      </c>
      <c r="F796" s="220" t="s">
        <v>1329</v>
      </c>
      <c r="G796" s="218"/>
      <c r="H796" s="221">
        <v>11.51</v>
      </c>
      <c r="I796" s="222"/>
      <c r="J796" s="218"/>
      <c r="K796" s="218"/>
      <c r="L796" s="223"/>
      <c r="M796" s="224"/>
      <c r="N796" s="225"/>
      <c r="O796" s="225"/>
      <c r="P796" s="225"/>
      <c r="Q796" s="225"/>
      <c r="R796" s="225"/>
      <c r="S796" s="225"/>
      <c r="T796" s="226"/>
      <c r="AT796" s="227" t="s">
        <v>153</v>
      </c>
      <c r="AU796" s="227" t="s">
        <v>87</v>
      </c>
      <c r="AV796" s="13" t="s">
        <v>87</v>
      </c>
      <c r="AW796" s="13" t="s">
        <v>33</v>
      </c>
      <c r="AX796" s="13" t="s">
        <v>77</v>
      </c>
      <c r="AY796" s="227" t="s">
        <v>144</v>
      </c>
    </row>
    <row r="797" spans="2:51" s="13" customFormat="1" ht="12">
      <c r="B797" s="217"/>
      <c r="C797" s="218"/>
      <c r="D797" s="208" t="s">
        <v>153</v>
      </c>
      <c r="E797" s="219" t="s">
        <v>1</v>
      </c>
      <c r="F797" s="220" t="s">
        <v>1330</v>
      </c>
      <c r="G797" s="218"/>
      <c r="H797" s="221">
        <v>6.9</v>
      </c>
      <c r="I797" s="222"/>
      <c r="J797" s="218"/>
      <c r="K797" s="218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153</v>
      </c>
      <c r="AU797" s="227" t="s">
        <v>87</v>
      </c>
      <c r="AV797" s="13" t="s">
        <v>87</v>
      </c>
      <c r="AW797" s="13" t="s">
        <v>33</v>
      </c>
      <c r="AX797" s="13" t="s">
        <v>77</v>
      </c>
      <c r="AY797" s="227" t="s">
        <v>144</v>
      </c>
    </row>
    <row r="798" spans="2:51" s="14" customFormat="1" ht="12">
      <c r="B798" s="228"/>
      <c r="C798" s="229"/>
      <c r="D798" s="208" t="s">
        <v>153</v>
      </c>
      <c r="E798" s="230" t="s">
        <v>1</v>
      </c>
      <c r="F798" s="231" t="s">
        <v>163</v>
      </c>
      <c r="G798" s="229"/>
      <c r="H798" s="232">
        <v>18.41</v>
      </c>
      <c r="I798" s="233"/>
      <c r="J798" s="229"/>
      <c r="K798" s="229"/>
      <c r="L798" s="234"/>
      <c r="M798" s="235"/>
      <c r="N798" s="236"/>
      <c r="O798" s="236"/>
      <c r="P798" s="236"/>
      <c r="Q798" s="236"/>
      <c r="R798" s="236"/>
      <c r="S798" s="236"/>
      <c r="T798" s="237"/>
      <c r="AT798" s="238" t="s">
        <v>153</v>
      </c>
      <c r="AU798" s="238" t="s">
        <v>87</v>
      </c>
      <c r="AV798" s="14" t="s">
        <v>151</v>
      </c>
      <c r="AW798" s="14" t="s">
        <v>33</v>
      </c>
      <c r="AX798" s="14" t="s">
        <v>82</v>
      </c>
      <c r="AY798" s="238" t="s">
        <v>144</v>
      </c>
    </row>
    <row r="799" spans="2:65" s="1" customFormat="1" ht="24" customHeight="1">
      <c r="B799" s="35"/>
      <c r="C799" s="193" t="s">
        <v>1331</v>
      </c>
      <c r="D799" s="193" t="s">
        <v>146</v>
      </c>
      <c r="E799" s="194" t="s">
        <v>1332</v>
      </c>
      <c r="F799" s="195" t="s">
        <v>1333</v>
      </c>
      <c r="G799" s="196" t="s">
        <v>210</v>
      </c>
      <c r="H799" s="197">
        <v>177.89</v>
      </c>
      <c r="I799" s="198"/>
      <c r="J799" s="199">
        <f>ROUND(I799*H799,2)</f>
        <v>0</v>
      </c>
      <c r="K799" s="195" t="s">
        <v>150</v>
      </c>
      <c r="L799" s="39"/>
      <c r="M799" s="200" t="s">
        <v>1</v>
      </c>
      <c r="N799" s="201" t="s">
        <v>42</v>
      </c>
      <c r="O799" s="67"/>
      <c r="P799" s="202">
        <f>O799*H799</f>
        <v>0</v>
      </c>
      <c r="Q799" s="202">
        <v>0.00029</v>
      </c>
      <c r="R799" s="202">
        <f>Q799*H799</f>
        <v>0.0515881</v>
      </c>
      <c r="S799" s="202">
        <v>0</v>
      </c>
      <c r="T799" s="203">
        <f>S799*H799</f>
        <v>0</v>
      </c>
      <c r="AR799" s="204" t="s">
        <v>236</v>
      </c>
      <c r="AT799" s="204" t="s">
        <v>146</v>
      </c>
      <c r="AU799" s="204" t="s">
        <v>87</v>
      </c>
      <c r="AY799" s="17" t="s">
        <v>144</v>
      </c>
      <c r="BE799" s="205">
        <f>IF(N799="základní",J799,0)</f>
        <v>0</v>
      </c>
      <c r="BF799" s="205">
        <f>IF(N799="snížená",J799,0)</f>
        <v>0</v>
      </c>
      <c r="BG799" s="205">
        <f>IF(N799="zákl. přenesená",J799,0)</f>
        <v>0</v>
      </c>
      <c r="BH799" s="205">
        <f>IF(N799="sníž. přenesená",J799,0)</f>
        <v>0</v>
      </c>
      <c r="BI799" s="205">
        <f>IF(N799="nulová",J799,0)</f>
        <v>0</v>
      </c>
      <c r="BJ799" s="17" t="s">
        <v>82</v>
      </c>
      <c r="BK799" s="205">
        <f>ROUND(I799*H799,2)</f>
        <v>0</v>
      </c>
      <c r="BL799" s="17" t="s">
        <v>236</v>
      </c>
      <c r="BM799" s="204" t="s">
        <v>1334</v>
      </c>
    </row>
    <row r="800" spans="2:51" s="13" customFormat="1" ht="12">
      <c r="B800" s="217"/>
      <c r="C800" s="218"/>
      <c r="D800" s="208" t="s">
        <v>153</v>
      </c>
      <c r="E800" s="219" t="s">
        <v>1</v>
      </c>
      <c r="F800" s="220" t="s">
        <v>1319</v>
      </c>
      <c r="G800" s="218"/>
      <c r="H800" s="221">
        <v>177.89</v>
      </c>
      <c r="I800" s="222"/>
      <c r="J800" s="218"/>
      <c r="K800" s="218"/>
      <c r="L800" s="223"/>
      <c r="M800" s="224"/>
      <c r="N800" s="225"/>
      <c r="O800" s="225"/>
      <c r="P800" s="225"/>
      <c r="Q800" s="225"/>
      <c r="R800" s="225"/>
      <c r="S800" s="225"/>
      <c r="T800" s="226"/>
      <c r="AT800" s="227" t="s">
        <v>153</v>
      </c>
      <c r="AU800" s="227" t="s">
        <v>87</v>
      </c>
      <c r="AV800" s="13" t="s">
        <v>87</v>
      </c>
      <c r="AW800" s="13" t="s">
        <v>33</v>
      </c>
      <c r="AX800" s="13" t="s">
        <v>82</v>
      </c>
      <c r="AY800" s="227" t="s">
        <v>144</v>
      </c>
    </row>
    <row r="801" spans="2:65" s="1" customFormat="1" ht="24" customHeight="1">
      <c r="B801" s="35"/>
      <c r="C801" s="193" t="s">
        <v>1335</v>
      </c>
      <c r="D801" s="193" t="s">
        <v>146</v>
      </c>
      <c r="E801" s="194" t="s">
        <v>1336</v>
      </c>
      <c r="F801" s="195" t="s">
        <v>1337</v>
      </c>
      <c r="G801" s="196" t="s">
        <v>210</v>
      </c>
      <c r="H801" s="197">
        <v>13.4</v>
      </c>
      <c r="I801" s="198"/>
      <c r="J801" s="199">
        <f>ROUND(I801*H801,2)</f>
        <v>0</v>
      </c>
      <c r="K801" s="195" t="s">
        <v>150</v>
      </c>
      <c r="L801" s="39"/>
      <c r="M801" s="200" t="s">
        <v>1</v>
      </c>
      <c r="N801" s="201" t="s">
        <v>42</v>
      </c>
      <c r="O801" s="67"/>
      <c r="P801" s="202">
        <f>O801*H801</f>
        <v>0</v>
      </c>
      <c r="Q801" s="202">
        <v>0.00036</v>
      </c>
      <c r="R801" s="202">
        <f>Q801*H801</f>
        <v>0.004824</v>
      </c>
      <c r="S801" s="202">
        <v>0</v>
      </c>
      <c r="T801" s="203">
        <f>S801*H801</f>
        <v>0</v>
      </c>
      <c r="AR801" s="204" t="s">
        <v>236</v>
      </c>
      <c r="AT801" s="204" t="s">
        <v>146</v>
      </c>
      <c r="AU801" s="204" t="s">
        <v>87</v>
      </c>
      <c r="AY801" s="17" t="s">
        <v>144</v>
      </c>
      <c r="BE801" s="205">
        <f>IF(N801="základní",J801,0)</f>
        <v>0</v>
      </c>
      <c r="BF801" s="205">
        <f>IF(N801="snížená",J801,0)</f>
        <v>0</v>
      </c>
      <c r="BG801" s="205">
        <f>IF(N801="zákl. přenesená",J801,0)</f>
        <v>0</v>
      </c>
      <c r="BH801" s="205">
        <f>IF(N801="sníž. přenesená",J801,0)</f>
        <v>0</v>
      </c>
      <c r="BI801" s="205">
        <f>IF(N801="nulová",J801,0)</f>
        <v>0</v>
      </c>
      <c r="BJ801" s="17" t="s">
        <v>82</v>
      </c>
      <c r="BK801" s="205">
        <f>ROUND(I801*H801,2)</f>
        <v>0</v>
      </c>
      <c r="BL801" s="17" t="s">
        <v>236</v>
      </c>
      <c r="BM801" s="204" t="s">
        <v>1338</v>
      </c>
    </row>
    <row r="802" spans="2:51" s="13" customFormat="1" ht="12">
      <c r="B802" s="217"/>
      <c r="C802" s="218"/>
      <c r="D802" s="208" t="s">
        <v>153</v>
      </c>
      <c r="E802" s="219" t="s">
        <v>1</v>
      </c>
      <c r="F802" s="220" t="s">
        <v>413</v>
      </c>
      <c r="G802" s="218"/>
      <c r="H802" s="221">
        <v>13.4</v>
      </c>
      <c r="I802" s="222"/>
      <c r="J802" s="218"/>
      <c r="K802" s="218"/>
      <c r="L802" s="223"/>
      <c r="M802" s="224"/>
      <c r="N802" s="225"/>
      <c r="O802" s="225"/>
      <c r="P802" s="225"/>
      <c r="Q802" s="225"/>
      <c r="R802" s="225"/>
      <c r="S802" s="225"/>
      <c r="T802" s="226"/>
      <c r="AT802" s="227" t="s">
        <v>153</v>
      </c>
      <c r="AU802" s="227" t="s">
        <v>87</v>
      </c>
      <c r="AV802" s="13" t="s">
        <v>87</v>
      </c>
      <c r="AW802" s="13" t="s">
        <v>33</v>
      </c>
      <c r="AX802" s="13" t="s">
        <v>82</v>
      </c>
      <c r="AY802" s="227" t="s">
        <v>144</v>
      </c>
    </row>
    <row r="803" spans="2:65" s="1" customFormat="1" ht="24" customHeight="1">
      <c r="B803" s="35"/>
      <c r="C803" s="193" t="s">
        <v>1339</v>
      </c>
      <c r="D803" s="193" t="s">
        <v>146</v>
      </c>
      <c r="E803" s="194" t="s">
        <v>1340</v>
      </c>
      <c r="F803" s="195" t="s">
        <v>1341</v>
      </c>
      <c r="G803" s="196" t="s">
        <v>210</v>
      </c>
      <c r="H803" s="197">
        <v>191.29</v>
      </c>
      <c r="I803" s="198"/>
      <c r="J803" s="199">
        <f>ROUND(I803*H803,2)</f>
        <v>0</v>
      </c>
      <c r="K803" s="195" t="s">
        <v>1</v>
      </c>
      <c r="L803" s="39"/>
      <c r="M803" s="200" t="s">
        <v>1</v>
      </c>
      <c r="N803" s="201" t="s">
        <v>42</v>
      </c>
      <c r="O803" s="67"/>
      <c r="P803" s="202">
        <f>O803*H803</f>
        <v>0</v>
      </c>
      <c r="Q803" s="202">
        <v>0.00066</v>
      </c>
      <c r="R803" s="202">
        <f>Q803*H803</f>
        <v>0.12625139999999999</v>
      </c>
      <c r="S803" s="202">
        <v>0</v>
      </c>
      <c r="T803" s="203">
        <f>S803*H803</f>
        <v>0</v>
      </c>
      <c r="AR803" s="204" t="s">
        <v>236</v>
      </c>
      <c r="AT803" s="204" t="s">
        <v>146</v>
      </c>
      <c r="AU803" s="204" t="s">
        <v>87</v>
      </c>
      <c r="AY803" s="17" t="s">
        <v>144</v>
      </c>
      <c r="BE803" s="205">
        <f>IF(N803="základní",J803,0)</f>
        <v>0</v>
      </c>
      <c r="BF803" s="205">
        <f>IF(N803="snížená",J803,0)</f>
        <v>0</v>
      </c>
      <c r="BG803" s="205">
        <f>IF(N803="zákl. přenesená",J803,0)</f>
        <v>0</v>
      </c>
      <c r="BH803" s="205">
        <f>IF(N803="sníž. přenesená",J803,0)</f>
        <v>0</v>
      </c>
      <c r="BI803" s="205">
        <f>IF(N803="nulová",J803,0)</f>
        <v>0</v>
      </c>
      <c r="BJ803" s="17" t="s">
        <v>82</v>
      </c>
      <c r="BK803" s="205">
        <f>ROUND(I803*H803,2)</f>
        <v>0</v>
      </c>
      <c r="BL803" s="17" t="s">
        <v>236</v>
      </c>
      <c r="BM803" s="204" t="s">
        <v>1342</v>
      </c>
    </row>
    <row r="804" spans="2:51" s="13" customFormat="1" ht="12">
      <c r="B804" s="217"/>
      <c r="C804" s="218"/>
      <c r="D804" s="208" t="s">
        <v>153</v>
      </c>
      <c r="E804" s="219" t="s">
        <v>1</v>
      </c>
      <c r="F804" s="220" t="s">
        <v>1319</v>
      </c>
      <c r="G804" s="218"/>
      <c r="H804" s="221">
        <v>177.89</v>
      </c>
      <c r="I804" s="222"/>
      <c r="J804" s="218"/>
      <c r="K804" s="218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153</v>
      </c>
      <c r="AU804" s="227" t="s">
        <v>87</v>
      </c>
      <c r="AV804" s="13" t="s">
        <v>87</v>
      </c>
      <c r="AW804" s="13" t="s">
        <v>33</v>
      </c>
      <c r="AX804" s="13" t="s">
        <v>77</v>
      </c>
      <c r="AY804" s="227" t="s">
        <v>144</v>
      </c>
    </row>
    <row r="805" spans="2:51" s="13" customFormat="1" ht="12">
      <c r="B805" s="217"/>
      <c r="C805" s="218"/>
      <c r="D805" s="208" t="s">
        <v>153</v>
      </c>
      <c r="E805" s="219" t="s">
        <v>1</v>
      </c>
      <c r="F805" s="220" t="s">
        <v>413</v>
      </c>
      <c r="G805" s="218"/>
      <c r="H805" s="221">
        <v>13.4</v>
      </c>
      <c r="I805" s="222"/>
      <c r="J805" s="218"/>
      <c r="K805" s="218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153</v>
      </c>
      <c r="AU805" s="227" t="s">
        <v>87</v>
      </c>
      <c r="AV805" s="13" t="s">
        <v>87</v>
      </c>
      <c r="AW805" s="13" t="s">
        <v>33</v>
      </c>
      <c r="AX805" s="13" t="s">
        <v>77</v>
      </c>
      <c r="AY805" s="227" t="s">
        <v>144</v>
      </c>
    </row>
    <row r="806" spans="2:51" s="14" customFormat="1" ht="12">
      <c r="B806" s="228"/>
      <c r="C806" s="229"/>
      <c r="D806" s="208" t="s">
        <v>153</v>
      </c>
      <c r="E806" s="230" t="s">
        <v>1</v>
      </c>
      <c r="F806" s="231" t="s">
        <v>163</v>
      </c>
      <c r="G806" s="229"/>
      <c r="H806" s="232">
        <v>191.29</v>
      </c>
      <c r="I806" s="233"/>
      <c r="J806" s="229"/>
      <c r="K806" s="229"/>
      <c r="L806" s="234"/>
      <c r="M806" s="235"/>
      <c r="N806" s="236"/>
      <c r="O806" s="236"/>
      <c r="P806" s="236"/>
      <c r="Q806" s="236"/>
      <c r="R806" s="236"/>
      <c r="S806" s="236"/>
      <c r="T806" s="237"/>
      <c r="AT806" s="238" t="s">
        <v>153</v>
      </c>
      <c r="AU806" s="238" t="s">
        <v>87</v>
      </c>
      <c r="AV806" s="14" t="s">
        <v>151</v>
      </c>
      <c r="AW806" s="14" t="s">
        <v>33</v>
      </c>
      <c r="AX806" s="14" t="s">
        <v>82</v>
      </c>
      <c r="AY806" s="238" t="s">
        <v>144</v>
      </c>
    </row>
    <row r="807" spans="2:65" s="1" customFormat="1" ht="24" customHeight="1">
      <c r="B807" s="35"/>
      <c r="C807" s="193" t="s">
        <v>1343</v>
      </c>
      <c r="D807" s="193" t="s">
        <v>146</v>
      </c>
      <c r="E807" s="194" t="s">
        <v>1344</v>
      </c>
      <c r="F807" s="195" t="s">
        <v>1345</v>
      </c>
      <c r="G807" s="196" t="s">
        <v>210</v>
      </c>
      <c r="H807" s="197">
        <v>191.29</v>
      </c>
      <c r="I807" s="198"/>
      <c r="J807" s="199">
        <f>ROUND(I807*H807,2)</f>
        <v>0</v>
      </c>
      <c r="K807" s="195" t="s">
        <v>150</v>
      </c>
      <c r="L807" s="39"/>
      <c r="M807" s="200" t="s">
        <v>1</v>
      </c>
      <c r="N807" s="201" t="s">
        <v>42</v>
      </c>
      <c r="O807" s="67"/>
      <c r="P807" s="202">
        <f>O807*H807</f>
        <v>0</v>
      </c>
      <c r="Q807" s="202">
        <v>0.0025</v>
      </c>
      <c r="R807" s="202">
        <f>Q807*H807</f>
        <v>0.478225</v>
      </c>
      <c r="S807" s="202">
        <v>0</v>
      </c>
      <c r="T807" s="203">
        <f>S807*H807</f>
        <v>0</v>
      </c>
      <c r="AR807" s="204" t="s">
        <v>236</v>
      </c>
      <c r="AT807" s="204" t="s">
        <v>146</v>
      </c>
      <c r="AU807" s="204" t="s">
        <v>87</v>
      </c>
      <c r="AY807" s="17" t="s">
        <v>144</v>
      </c>
      <c r="BE807" s="205">
        <f>IF(N807="základní",J807,0)</f>
        <v>0</v>
      </c>
      <c r="BF807" s="205">
        <f>IF(N807="snížená",J807,0)</f>
        <v>0</v>
      </c>
      <c r="BG807" s="205">
        <f>IF(N807="zákl. přenesená",J807,0)</f>
        <v>0</v>
      </c>
      <c r="BH807" s="205">
        <f>IF(N807="sníž. přenesená",J807,0)</f>
        <v>0</v>
      </c>
      <c r="BI807" s="205">
        <f>IF(N807="nulová",J807,0)</f>
        <v>0</v>
      </c>
      <c r="BJ807" s="17" t="s">
        <v>82</v>
      </c>
      <c r="BK807" s="205">
        <f>ROUND(I807*H807,2)</f>
        <v>0</v>
      </c>
      <c r="BL807" s="17" t="s">
        <v>236</v>
      </c>
      <c r="BM807" s="204" t="s">
        <v>1346</v>
      </c>
    </row>
    <row r="808" spans="2:63" s="11" customFormat="1" ht="22.9" customHeight="1">
      <c r="B808" s="177"/>
      <c r="C808" s="178"/>
      <c r="D808" s="179" t="s">
        <v>76</v>
      </c>
      <c r="E808" s="191" t="s">
        <v>1347</v>
      </c>
      <c r="F808" s="191" t="s">
        <v>1348</v>
      </c>
      <c r="G808" s="178"/>
      <c r="H808" s="178"/>
      <c r="I808" s="181"/>
      <c r="J808" s="192">
        <f>BK808</f>
        <v>0</v>
      </c>
      <c r="K808" s="178"/>
      <c r="L808" s="183"/>
      <c r="M808" s="184"/>
      <c r="N808" s="185"/>
      <c r="O808" s="185"/>
      <c r="P808" s="186">
        <f>SUM(P809:P903)</f>
        <v>0</v>
      </c>
      <c r="Q808" s="185"/>
      <c r="R808" s="186">
        <f>SUM(R809:R903)</f>
        <v>0.28205094</v>
      </c>
      <c r="S808" s="185"/>
      <c r="T808" s="187">
        <f>SUM(T809:T903)</f>
        <v>0</v>
      </c>
      <c r="AR808" s="188" t="s">
        <v>87</v>
      </c>
      <c r="AT808" s="189" t="s">
        <v>76</v>
      </c>
      <c r="AU808" s="189" t="s">
        <v>82</v>
      </c>
      <c r="AY808" s="188" t="s">
        <v>144</v>
      </c>
      <c r="BK808" s="190">
        <f>SUM(BK809:BK903)</f>
        <v>0</v>
      </c>
    </row>
    <row r="809" spans="2:65" s="1" customFormat="1" ht="24" customHeight="1">
      <c r="B809" s="35"/>
      <c r="C809" s="193" t="s">
        <v>1349</v>
      </c>
      <c r="D809" s="193" t="s">
        <v>146</v>
      </c>
      <c r="E809" s="194" t="s">
        <v>1350</v>
      </c>
      <c r="F809" s="195" t="s">
        <v>1351</v>
      </c>
      <c r="G809" s="196" t="s">
        <v>210</v>
      </c>
      <c r="H809" s="197">
        <v>569.328</v>
      </c>
      <c r="I809" s="198"/>
      <c r="J809" s="199">
        <f>ROUND(I809*H809,2)</f>
        <v>0</v>
      </c>
      <c r="K809" s="195" t="s">
        <v>150</v>
      </c>
      <c r="L809" s="39"/>
      <c r="M809" s="200" t="s">
        <v>1</v>
      </c>
      <c r="N809" s="201" t="s">
        <v>42</v>
      </c>
      <c r="O809" s="67"/>
      <c r="P809" s="202">
        <f>O809*H809</f>
        <v>0</v>
      </c>
      <c r="Q809" s="202">
        <v>0</v>
      </c>
      <c r="R809" s="202">
        <f>Q809*H809</f>
        <v>0</v>
      </c>
      <c r="S809" s="202">
        <v>0</v>
      </c>
      <c r="T809" s="203">
        <f>S809*H809</f>
        <v>0</v>
      </c>
      <c r="AR809" s="204" t="s">
        <v>236</v>
      </c>
      <c r="AT809" s="204" t="s">
        <v>146</v>
      </c>
      <c r="AU809" s="204" t="s">
        <v>87</v>
      </c>
      <c r="AY809" s="17" t="s">
        <v>144</v>
      </c>
      <c r="BE809" s="205">
        <f>IF(N809="základní",J809,0)</f>
        <v>0</v>
      </c>
      <c r="BF809" s="205">
        <f>IF(N809="snížená",J809,0)</f>
        <v>0</v>
      </c>
      <c r="BG809" s="205">
        <f>IF(N809="zákl. přenesená",J809,0)</f>
        <v>0</v>
      </c>
      <c r="BH809" s="205">
        <f>IF(N809="sníž. přenesená",J809,0)</f>
        <v>0</v>
      </c>
      <c r="BI809" s="205">
        <f>IF(N809="nulová",J809,0)</f>
        <v>0</v>
      </c>
      <c r="BJ809" s="17" t="s">
        <v>82</v>
      </c>
      <c r="BK809" s="205">
        <f>ROUND(I809*H809,2)</f>
        <v>0</v>
      </c>
      <c r="BL809" s="17" t="s">
        <v>236</v>
      </c>
      <c r="BM809" s="204" t="s">
        <v>1352</v>
      </c>
    </row>
    <row r="810" spans="2:51" s="12" customFormat="1" ht="12">
      <c r="B810" s="206"/>
      <c r="C810" s="207"/>
      <c r="D810" s="208" t="s">
        <v>153</v>
      </c>
      <c r="E810" s="209" t="s">
        <v>1</v>
      </c>
      <c r="F810" s="210" t="s">
        <v>246</v>
      </c>
      <c r="G810" s="207"/>
      <c r="H810" s="209" t="s">
        <v>1</v>
      </c>
      <c r="I810" s="211"/>
      <c r="J810" s="207"/>
      <c r="K810" s="207"/>
      <c r="L810" s="212"/>
      <c r="M810" s="213"/>
      <c r="N810" s="214"/>
      <c r="O810" s="214"/>
      <c r="P810" s="214"/>
      <c r="Q810" s="214"/>
      <c r="R810" s="214"/>
      <c r="S810" s="214"/>
      <c r="T810" s="215"/>
      <c r="AT810" s="216" t="s">
        <v>153</v>
      </c>
      <c r="AU810" s="216" t="s">
        <v>87</v>
      </c>
      <c r="AV810" s="12" t="s">
        <v>82</v>
      </c>
      <c r="AW810" s="12" t="s">
        <v>33</v>
      </c>
      <c r="AX810" s="12" t="s">
        <v>77</v>
      </c>
      <c r="AY810" s="216" t="s">
        <v>144</v>
      </c>
    </row>
    <row r="811" spans="2:51" s="13" customFormat="1" ht="22.5">
      <c r="B811" s="217"/>
      <c r="C811" s="218"/>
      <c r="D811" s="208" t="s">
        <v>153</v>
      </c>
      <c r="E811" s="219" t="s">
        <v>1</v>
      </c>
      <c r="F811" s="220" t="s">
        <v>247</v>
      </c>
      <c r="G811" s="218"/>
      <c r="H811" s="221">
        <v>170.676</v>
      </c>
      <c r="I811" s="222"/>
      <c r="J811" s="218"/>
      <c r="K811" s="218"/>
      <c r="L811" s="223"/>
      <c r="M811" s="224"/>
      <c r="N811" s="225"/>
      <c r="O811" s="225"/>
      <c r="P811" s="225"/>
      <c r="Q811" s="225"/>
      <c r="R811" s="225"/>
      <c r="S811" s="225"/>
      <c r="T811" s="226"/>
      <c r="AT811" s="227" t="s">
        <v>153</v>
      </c>
      <c r="AU811" s="227" t="s">
        <v>87</v>
      </c>
      <c r="AV811" s="13" t="s">
        <v>87</v>
      </c>
      <c r="AW811" s="13" t="s">
        <v>33</v>
      </c>
      <c r="AX811" s="13" t="s">
        <v>77</v>
      </c>
      <c r="AY811" s="227" t="s">
        <v>144</v>
      </c>
    </row>
    <row r="812" spans="2:51" s="13" customFormat="1" ht="12">
      <c r="B812" s="217"/>
      <c r="C812" s="218"/>
      <c r="D812" s="208" t="s">
        <v>153</v>
      </c>
      <c r="E812" s="219" t="s">
        <v>1</v>
      </c>
      <c r="F812" s="220" t="s">
        <v>250</v>
      </c>
      <c r="G812" s="218"/>
      <c r="H812" s="221">
        <v>-26.44</v>
      </c>
      <c r="I812" s="222"/>
      <c r="J812" s="218"/>
      <c r="K812" s="218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153</v>
      </c>
      <c r="AU812" s="227" t="s">
        <v>87</v>
      </c>
      <c r="AV812" s="13" t="s">
        <v>87</v>
      </c>
      <c r="AW812" s="13" t="s">
        <v>33</v>
      </c>
      <c r="AX812" s="13" t="s">
        <v>77</v>
      </c>
      <c r="AY812" s="227" t="s">
        <v>144</v>
      </c>
    </row>
    <row r="813" spans="2:51" s="13" customFormat="1" ht="12">
      <c r="B813" s="217"/>
      <c r="C813" s="218"/>
      <c r="D813" s="208" t="s">
        <v>153</v>
      </c>
      <c r="E813" s="219" t="s">
        <v>1</v>
      </c>
      <c r="F813" s="220" t="s">
        <v>1353</v>
      </c>
      <c r="G813" s="218"/>
      <c r="H813" s="221">
        <v>177.9</v>
      </c>
      <c r="I813" s="222"/>
      <c r="J813" s="218"/>
      <c r="K813" s="218"/>
      <c r="L813" s="223"/>
      <c r="M813" s="224"/>
      <c r="N813" s="225"/>
      <c r="O813" s="225"/>
      <c r="P813" s="225"/>
      <c r="Q813" s="225"/>
      <c r="R813" s="225"/>
      <c r="S813" s="225"/>
      <c r="T813" s="226"/>
      <c r="AT813" s="227" t="s">
        <v>153</v>
      </c>
      <c r="AU813" s="227" t="s">
        <v>87</v>
      </c>
      <c r="AV813" s="13" t="s">
        <v>87</v>
      </c>
      <c r="AW813" s="13" t="s">
        <v>33</v>
      </c>
      <c r="AX813" s="13" t="s">
        <v>77</v>
      </c>
      <c r="AY813" s="227" t="s">
        <v>144</v>
      </c>
    </row>
    <row r="814" spans="2:51" s="15" customFormat="1" ht="12">
      <c r="B814" s="249"/>
      <c r="C814" s="250"/>
      <c r="D814" s="208" t="s">
        <v>153</v>
      </c>
      <c r="E814" s="251" t="s">
        <v>1</v>
      </c>
      <c r="F814" s="252" t="s">
        <v>251</v>
      </c>
      <c r="G814" s="250"/>
      <c r="H814" s="253">
        <v>322.136</v>
      </c>
      <c r="I814" s="254"/>
      <c r="J814" s="250"/>
      <c r="K814" s="250"/>
      <c r="L814" s="255"/>
      <c r="M814" s="256"/>
      <c r="N814" s="257"/>
      <c r="O814" s="257"/>
      <c r="P814" s="257"/>
      <c r="Q814" s="257"/>
      <c r="R814" s="257"/>
      <c r="S814" s="257"/>
      <c r="T814" s="258"/>
      <c r="AT814" s="259" t="s">
        <v>153</v>
      </c>
      <c r="AU814" s="259" t="s">
        <v>87</v>
      </c>
      <c r="AV814" s="15" t="s">
        <v>164</v>
      </c>
      <c r="AW814" s="15" t="s">
        <v>33</v>
      </c>
      <c r="AX814" s="15" t="s">
        <v>77</v>
      </c>
      <c r="AY814" s="259" t="s">
        <v>144</v>
      </c>
    </row>
    <row r="815" spans="2:51" s="12" customFormat="1" ht="12">
      <c r="B815" s="206"/>
      <c r="C815" s="207"/>
      <c r="D815" s="208" t="s">
        <v>153</v>
      </c>
      <c r="E815" s="209" t="s">
        <v>1</v>
      </c>
      <c r="F815" s="210" t="s">
        <v>252</v>
      </c>
      <c r="G815" s="207"/>
      <c r="H815" s="209" t="s">
        <v>1</v>
      </c>
      <c r="I815" s="211"/>
      <c r="J815" s="207"/>
      <c r="K815" s="207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153</v>
      </c>
      <c r="AU815" s="216" t="s">
        <v>87</v>
      </c>
      <c r="AV815" s="12" t="s">
        <v>82</v>
      </c>
      <c r="AW815" s="12" t="s">
        <v>33</v>
      </c>
      <c r="AX815" s="12" t="s">
        <v>77</v>
      </c>
      <c r="AY815" s="216" t="s">
        <v>144</v>
      </c>
    </row>
    <row r="816" spans="2:51" s="13" customFormat="1" ht="12">
      <c r="B816" s="217"/>
      <c r="C816" s="218"/>
      <c r="D816" s="208" t="s">
        <v>153</v>
      </c>
      <c r="E816" s="219" t="s">
        <v>1</v>
      </c>
      <c r="F816" s="220" t="s">
        <v>253</v>
      </c>
      <c r="G816" s="218"/>
      <c r="H816" s="221">
        <v>42.372</v>
      </c>
      <c r="I816" s="222"/>
      <c r="J816" s="218"/>
      <c r="K816" s="218"/>
      <c r="L816" s="223"/>
      <c r="M816" s="224"/>
      <c r="N816" s="225"/>
      <c r="O816" s="225"/>
      <c r="P816" s="225"/>
      <c r="Q816" s="225"/>
      <c r="R816" s="225"/>
      <c r="S816" s="225"/>
      <c r="T816" s="226"/>
      <c r="AT816" s="227" t="s">
        <v>153</v>
      </c>
      <c r="AU816" s="227" t="s">
        <v>87</v>
      </c>
      <c r="AV816" s="13" t="s">
        <v>87</v>
      </c>
      <c r="AW816" s="13" t="s">
        <v>33</v>
      </c>
      <c r="AX816" s="13" t="s">
        <v>77</v>
      </c>
      <c r="AY816" s="227" t="s">
        <v>144</v>
      </c>
    </row>
    <row r="817" spans="2:51" s="13" customFormat="1" ht="12">
      <c r="B817" s="217"/>
      <c r="C817" s="218"/>
      <c r="D817" s="208" t="s">
        <v>153</v>
      </c>
      <c r="E817" s="219" t="s">
        <v>1</v>
      </c>
      <c r="F817" s="220" t="s">
        <v>255</v>
      </c>
      <c r="G817" s="218"/>
      <c r="H817" s="221">
        <v>-5.67</v>
      </c>
      <c r="I817" s="222"/>
      <c r="J817" s="218"/>
      <c r="K817" s="218"/>
      <c r="L817" s="223"/>
      <c r="M817" s="224"/>
      <c r="N817" s="225"/>
      <c r="O817" s="225"/>
      <c r="P817" s="225"/>
      <c r="Q817" s="225"/>
      <c r="R817" s="225"/>
      <c r="S817" s="225"/>
      <c r="T817" s="226"/>
      <c r="AT817" s="227" t="s">
        <v>153</v>
      </c>
      <c r="AU817" s="227" t="s">
        <v>87</v>
      </c>
      <c r="AV817" s="13" t="s">
        <v>87</v>
      </c>
      <c r="AW817" s="13" t="s">
        <v>33</v>
      </c>
      <c r="AX817" s="13" t="s">
        <v>77</v>
      </c>
      <c r="AY817" s="227" t="s">
        <v>144</v>
      </c>
    </row>
    <row r="818" spans="2:51" s="13" customFormat="1" ht="12">
      <c r="B818" s="217"/>
      <c r="C818" s="218"/>
      <c r="D818" s="208" t="s">
        <v>153</v>
      </c>
      <c r="E818" s="219" t="s">
        <v>1</v>
      </c>
      <c r="F818" s="220" t="s">
        <v>1354</v>
      </c>
      <c r="G818" s="218"/>
      <c r="H818" s="221">
        <v>13.4</v>
      </c>
      <c r="I818" s="222"/>
      <c r="J818" s="218"/>
      <c r="K818" s="218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153</v>
      </c>
      <c r="AU818" s="227" t="s">
        <v>87</v>
      </c>
      <c r="AV818" s="13" t="s">
        <v>87</v>
      </c>
      <c r="AW818" s="13" t="s">
        <v>33</v>
      </c>
      <c r="AX818" s="13" t="s">
        <v>77</v>
      </c>
      <c r="AY818" s="227" t="s">
        <v>144</v>
      </c>
    </row>
    <row r="819" spans="2:51" s="15" customFormat="1" ht="12">
      <c r="B819" s="249"/>
      <c r="C819" s="250"/>
      <c r="D819" s="208" t="s">
        <v>153</v>
      </c>
      <c r="E819" s="251" t="s">
        <v>1</v>
      </c>
      <c r="F819" s="252" t="s">
        <v>251</v>
      </c>
      <c r="G819" s="250"/>
      <c r="H819" s="253">
        <v>50.102</v>
      </c>
      <c r="I819" s="254"/>
      <c r="J819" s="250"/>
      <c r="K819" s="250"/>
      <c r="L819" s="255"/>
      <c r="M819" s="256"/>
      <c r="N819" s="257"/>
      <c r="O819" s="257"/>
      <c r="P819" s="257"/>
      <c r="Q819" s="257"/>
      <c r="R819" s="257"/>
      <c r="S819" s="257"/>
      <c r="T819" s="258"/>
      <c r="AT819" s="259" t="s">
        <v>153</v>
      </c>
      <c r="AU819" s="259" t="s">
        <v>87</v>
      </c>
      <c r="AV819" s="15" t="s">
        <v>164</v>
      </c>
      <c r="AW819" s="15" t="s">
        <v>33</v>
      </c>
      <c r="AX819" s="15" t="s">
        <v>77</v>
      </c>
      <c r="AY819" s="259" t="s">
        <v>144</v>
      </c>
    </row>
    <row r="820" spans="2:51" s="12" customFormat="1" ht="12">
      <c r="B820" s="206"/>
      <c r="C820" s="207"/>
      <c r="D820" s="208" t="s">
        <v>153</v>
      </c>
      <c r="E820" s="209" t="s">
        <v>1</v>
      </c>
      <c r="F820" s="210" t="s">
        <v>1355</v>
      </c>
      <c r="G820" s="207"/>
      <c r="H820" s="209" t="s">
        <v>1</v>
      </c>
      <c r="I820" s="211"/>
      <c r="J820" s="207"/>
      <c r="K820" s="207"/>
      <c r="L820" s="212"/>
      <c r="M820" s="213"/>
      <c r="N820" s="214"/>
      <c r="O820" s="214"/>
      <c r="P820" s="214"/>
      <c r="Q820" s="214"/>
      <c r="R820" s="214"/>
      <c r="S820" s="214"/>
      <c r="T820" s="215"/>
      <c r="AT820" s="216" t="s">
        <v>153</v>
      </c>
      <c r="AU820" s="216" t="s">
        <v>87</v>
      </c>
      <c r="AV820" s="12" t="s">
        <v>82</v>
      </c>
      <c r="AW820" s="12" t="s">
        <v>33</v>
      </c>
      <c r="AX820" s="12" t="s">
        <v>77</v>
      </c>
      <c r="AY820" s="216" t="s">
        <v>144</v>
      </c>
    </row>
    <row r="821" spans="2:51" s="13" customFormat="1" ht="12">
      <c r="B821" s="217"/>
      <c r="C821" s="218"/>
      <c r="D821" s="208" t="s">
        <v>153</v>
      </c>
      <c r="E821" s="219" t="s">
        <v>1</v>
      </c>
      <c r="F821" s="220" t="s">
        <v>1356</v>
      </c>
      <c r="G821" s="218"/>
      <c r="H821" s="221">
        <v>80.15</v>
      </c>
      <c r="I821" s="222"/>
      <c r="J821" s="218"/>
      <c r="K821" s="218"/>
      <c r="L821" s="223"/>
      <c r="M821" s="224"/>
      <c r="N821" s="225"/>
      <c r="O821" s="225"/>
      <c r="P821" s="225"/>
      <c r="Q821" s="225"/>
      <c r="R821" s="225"/>
      <c r="S821" s="225"/>
      <c r="T821" s="226"/>
      <c r="AT821" s="227" t="s">
        <v>153</v>
      </c>
      <c r="AU821" s="227" t="s">
        <v>87</v>
      </c>
      <c r="AV821" s="13" t="s">
        <v>87</v>
      </c>
      <c r="AW821" s="13" t="s">
        <v>33</v>
      </c>
      <c r="AX821" s="13" t="s">
        <v>77</v>
      </c>
      <c r="AY821" s="227" t="s">
        <v>144</v>
      </c>
    </row>
    <row r="822" spans="2:51" s="13" customFormat="1" ht="12">
      <c r="B822" s="217"/>
      <c r="C822" s="218"/>
      <c r="D822" s="208" t="s">
        <v>153</v>
      </c>
      <c r="E822" s="219" t="s">
        <v>1</v>
      </c>
      <c r="F822" s="220" t="s">
        <v>1357</v>
      </c>
      <c r="G822" s="218"/>
      <c r="H822" s="221">
        <v>-10.8</v>
      </c>
      <c r="I822" s="222"/>
      <c r="J822" s="218"/>
      <c r="K822" s="218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153</v>
      </c>
      <c r="AU822" s="227" t="s">
        <v>87</v>
      </c>
      <c r="AV822" s="13" t="s">
        <v>87</v>
      </c>
      <c r="AW822" s="13" t="s">
        <v>33</v>
      </c>
      <c r="AX822" s="13" t="s">
        <v>77</v>
      </c>
      <c r="AY822" s="227" t="s">
        <v>144</v>
      </c>
    </row>
    <row r="823" spans="2:51" s="13" customFormat="1" ht="12">
      <c r="B823" s="217"/>
      <c r="C823" s="218"/>
      <c r="D823" s="208" t="s">
        <v>153</v>
      </c>
      <c r="E823" s="219" t="s">
        <v>1</v>
      </c>
      <c r="F823" s="220" t="s">
        <v>1358</v>
      </c>
      <c r="G823" s="218"/>
      <c r="H823" s="221">
        <v>85.05</v>
      </c>
      <c r="I823" s="222"/>
      <c r="J823" s="218"/>
      <c r="K823" s="218"/>
      <c r="L823" s="223"/>
      <c r="M823" s="224"/>
      <c r="N823" s="225"/>
      <c r="O823" s="225"/>
      <c r="P823" s="225"/>
      <c r="Q823" s="225"/>
      <c r="R823" s="225"/>
      <c r="S823" s="225"/>
      <c r="T823" s="226"/>
      <c r="AT823" s="227" t="s">
        <v>153</v>
      </c>
      <c r="AU823" s="227" t="s">
        <v>87</v>
      </c>
      <c r="AV823" s="13" t="s">
        <v>87</v>
      </c>
      <c r="AW823" s="13" t="s">
        <v>33</v>
      </c>
      <c r="AX823" s="13" t="s">
        <v>77</v>
      </c>
      <c r="AY823" s="227" t="s">
        <v>144</v>
      </c>
    </row>
    <row r="824" spans="2:51" s="15" customFormat="1" ht="12">
      <c r="B824" s="249"/>
      <c r="C824" s="250"/>
      <c r="D824" s="208" t="s">
        <v>153</v>
      </c>
      <c r="E824" s="251" t="s">
        <v>1</v>
      </c>
      <c r="F824" s="252" t="s">
        <v>251</v>
      </c>
      <c r="G824" s="250"/>
      <c r="H824" s="253">
        <v>154.4</v>
      </c>
      <c r="I824" s="254"/>
      <c r="J824" s="250"/>
      <c r="K824" s="250"/>
      <c r="L824" s="255"/>
      <c r="M824" s="256"/>
      <c r="N824" s="257"/>
      <c r="O824" s="257"/>
      <c r="P824" s="257"/>
      <c r="Q824" s="257"/>
      <c r="R824" s="257"/>
      <c r="S824" s="257"/>
      <c r="T824" s="258"/>
      <c r="AT824" s="259" t="s">
        <v>153</v>
      </c>
      <c r="AU824" s="259" t="s">
        <v>87</v>
      </c>
      <c r="AV824" s="15" t="s">
        <v>164</v>
      </c>
      <c r="AW824" s="15" t="s">
        <v>33</v>
      </c>
      <c r="AX824" s="15" t="s">
        <v>77</v>
      </c>
      <c r="AY824" s="259" t="s">
        <v>144</v>
      </c>
    </row>
    <row r="825" spans="2:51" s="13" customFormat="1" ht="12">
      <c r="B825" s="217"/>
      <c r="C825" s="218"/>
      <c r="D825" s="208" t="s">
        <v>153</v>
      </c>
      <c r="E825" s="219" t="s">
        <v>1</v>
      </c>
      <c r="F825" s="220" t="s">
        <v>1359</v>
      </c>
      <c r="G825" s="218"/>
      <c r="H825" s="221">
        <v>42.69</v>
      </c>
      <c r="I825" s="222"/>
      <c r="J825" s="218"/>
      <c r="K825" s="218"/>
      <c r="L825" s="223"/>
      <c r="M825" s="224"/>
      <c r="N825" s="225"/>
      <c r="O825" s="225"/>
      <c r="P825" s="225"/>
      <c r="Q825" s="225"/>
      <c r="R825" s="225"/>
      <c r="S825" s="225"/>
      <c r="T825" s="226"/>
      <c r="AT825" s="227" t="s">
        <v>153</v>
      </c>
      <c r="AU825" s="227" t="s">
        <v>87</v>
      </c>
      <c r="AV825" s="13" t="s">
        <v>87</v>
      </c>
      <c r="AW825" s="13" t="s">
        <v>33</v>
      </c>
      <c r="AX825" s="13" t="s">
        <v>77</v>
      </c>
      <c r="AY825" s="227" t="s">
        <v>144</v>
      </c>
    </row>
    <row r="826" spans="2:51" s="14" customFormat="1" ht="12">
      <c r="B826" s="228"/>
      <c r="C826" s="229"/>
      <c r="D826" s="208" t="s">
        <v>153</v>
      </c>
      <c r="E826" s="230" t="s">
        <v>1</v>
      </c>
      <c r="F826" s="231" t="s">
        <v>163</v>
      </c>
      <c r="G826" s="229"/>
      <c r="H826" s="232">
        <v>569.328</v>
      </c>
      <c r="I826" s="233"/>
      <c r="J826" s="229"/>
      <c r="K826" s="229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153</v>
      </c>
      <c r="AU826" s="238" t="s">
        <v>87</v>
      </c>
      <c r="AV826" s="14" t="s">
        <v>151</v>
      </c>
      <c r="AW826" s="14" t="s">
        <v>33</v>
      </c>
      <c r="AX826" s="14" t="s">
        <v>82</v>
      </c>
      <c r="AY826" s="238" t="s">
        <v>144</v>
      </c>
    </row>
    <row r="827" spans="2:65" s="1" customFormat="1" ht="24" customHeight="1">
      <c r="B827" s="35"/>
      <c r="C827" s="193" t="s">
        <v>1360</v>
      </c>
      <c r="D827" s="193" t="s">
        <v>146</v>
      </c>
      <c r="E827" s="194" t="s">
        <v>1361</v>
      </c>
      <c r="F827" s="195" t="s">
        <v>1362</v>
      </c>
      <c r="G827" s="196" t="s">
        <v>277</v>
      </c>
      <c r="H827" s="197">
        <v>119.979</v>
      </c>
      <c r="I827" s="198"/>
      <c r="J827" s="199">
        <f>ROUND(I827*H827,2)</f>
        <v>0</v>
      </c>
      <c r="K827" s="195" t="s">
        <v>150</v>
      </c>
      <c r="L827" s="39"/>
      <c r="M827" s="200" t="s">
        <v>1</v>
      </c>
      <c r="N827" s="201" t="s">
        <v>42</v>
      </c>
      <c r="O827" s="67"/>
      <c r="P827" s="202">
        <f>O827*H827</f>
        <v>0</v>
      </c>
      <c r="Q827" s="202">
        <v>0</v>
      </c>
      <c r="R827" s="202">
        <f>Q827*H827</f>
        <v>0</v>
      </c>
      <c r="S827" s="202">
        <v>0</v>
      </c>
      <c r="T827" s="203">
        <f>S827*H827</f>
        <v>0</v>
      </c>
      <c r="AR827" s="204" t="s">
        <v>236</v>
      </c>
      <c r="AT827" s="204" t="s">
        <v>146</v>
      </c>
      <c r="AU827" s="204" t="s">
        <v>87</v>
      </c>
      <c r="AY827" s="17" t="s">
        <v>144</v>
      </c>
      <c r="BE827" s="205">
        <f>IF(N827="základní",J827,0)</f>
        <v>0</v>
      </c>
      <c r="BF827" s="205">
        <f>IF(N827="snížená",J827,0)</f>
        <v>0</v>
      </c>
      <c r="BG827" s="205">
        <f>IF(N827="zákl. přenesená",J827,0)</f>
        <v>0</v>
      </c>
      <c r="BH827" s="205">
        <f>IF(N827="sníž. přenesená",J827,0)</f>
        <v>0</v>
      </c>
      <c r="BI827" s="205">
        <f>IF(N827="nulová",J827,0)</f>
        <v>0</v>
      </c>
      <c r="BJ827" s="17" t="s">
        <v>82</v>
      </c>
      <c r="BK827" s="205">
        <f>ROUND(I827*H827,2)</f>
        <v>0</v>
      </c>
      <c r="BL827" s="17" t="s">
        <v>236</v>
      </c>
      <c r="BM827" s="204" t="s">
        <v>1363</v>
      </c>
    </row>
    <row r="828" spans="2:51" s="12" customFormat="1" ht="12">
      <c r="B828" s="206"/>
      <c r="C828" s="207"/>
      <c r="D828" s="208" t="s">
        <v>153</v>
      </c>
      <c r="E828" s="209" t="s">
        <v>1</v>
      </c>
      <c r="F828" s="210" t="s">
        <v>1364</v>
      </c>
      <c r="G828" s="207"/>
      <c r="H828" s="209" t="s">
        <v>1</v>
      </c>
      <c r="I828" s="211"/>
      <c r="J828" s="207"/>
      <c r="K828" s="207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153</v>
      </c>
      <c r="AU828" s="216" t="s">
        <v>87</v>
      </c>
      <c r="AV828" s="12" t="s">
        <v>82</v>
      </c>
      <c r="AW828" s="12" t="s">
        <v>33</v>
      </c>
      <c r="AX828" s="12" t="s">
        <v>77</v>
      </c>
      <c r="AY828" s="216" t="s">
        <v>144</v>
      </c>
    </row>
    <row r="829" spans="2:51" s="12" customFormat="1" ht="12">
      <c r="B829" s="206"/>
      <c r="C829" s="207"/>
      <c r="D829" s="208" t="s">
        <v>153</v>
      </c>
      <c r="E829" s="209" t="s">
        <v>1</v>
      </c>
      <c r="F829" s="210" t="s">
        <v>246</v>
      </c>
      <c r="G829" s="207"/>
      <c r="H829" s="209" t="s">
        <v>1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153</v>
      </c>
      <c r="AU829" s="216" t="s">
        <v>87</v>
      </c>
      <c r="AV829" s="12" t="s">
        <v>82</v>
      </c>
      <c r="AW829" s="12" t="s">
        <v>33</v>
      </c>
      <c r="AX829" s="12" t="s">
        <v>77</v>
      </c>
      <c r="AY829" s="216" t="s">
        <v>144</v>
      </c>
    </row>
    <row r="830" spans="2:51" s="13" customFormat="1" ht="33.75">
      <c r="B830" s="217"/>
      <c r="C830" s="218"/>
      <c r="D830" s="208" t="s">
        <v>153</v>
      </c>
      <c r="E830" s="219" t="s">
        <v>1</v>
      </c>
      <c r="F830" s="220" t="s">
        <v>1365</v>
      </c>
      <c r="G830" s="218"/>
      <c r="H830" s="221">
        <v>45.585</v>
      </c>
      <c r="I830" s="222"/>
      <c r="J830" s="218"/>
      <c r="K830" s="218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153</v>
      </c>
      <c r="AU830" s="227" t="s">
        <v>87</v>
      </c>
      <c r="AV830" s="13" t="s">
        <v>87</v>
      </c>
      <c r="AW830" s="13" t="s">
        <v>33</v>
      </c>
      <c r="AX830" s="13" t="s">
        <v>77</v>
      </c>
      <c r="AY830" s="227" t="s">
        <v>144</v>
      </c>
    </row>
    <row r="831" spans="2:51" s="12" customFormat="1" ht="12">
      <c r="B831" s="206"/>
      <c r="C831" s="207"/>
      <c r="D831" s="208" t="s">
        <v>153</v>
      </c>
      <c r="E831" s="209" t="s">
        <v>1</v>
      </c>
      <c r="F831" s="210" t="s">
        <v>252</v>
      </c>
      <c r="G831" s="207"/>
      <c r="H831" s="209" t="s">
        <v>1</v>
      </c>
      <c r="I831" s="211"/>
      <c r="J831" s="207"/>
      <c r="K831" s="207"/>
      <c r="L831" s="212"/>
      <c r="M831" s="213"/>
      <c r="N831" s="214"/>
      <c r="O831" s="214"/>
      <c r="P831" s="214"/>
      <c r="Q831" s="214"/>
      <c r="R831" s="214"/>
      <c r="S831" s="214"/>
      <c r="T831" s="215"/>
      <c r="AT831" s="216" t="s">
        <v>153</v>
      </c>
      <c r="AU831" s="216" t="s">
        <v>87</v>
      </c>
      <c r="AV831" s="12" t="s">
        <v>82</v>
      </c>
      <c r="AW831" s="12" t="s">
        <v>33</v>
      </c>
      <c r="AX831" s="12" t="s">
        <v>77</v>
      </c>
      <c r="AY831" s="216" t="s">
        <v>144</v>
      </c>
    </row>
    <row r="832" spans="2:51" s="13" customFormat="1" ht="12">
      <c r="B832" s="217"/>
      <c r="C832" s="218"/>
      <c r="D832" s="208" t="s">
        <v>153</v>
      </c>
      <c r="E832" s="219" t="s">
        <v>1</v>
      </c>
      <c r="F832" s="220" t="s">
        <v>1366</v>
      </c>
      <c r="G832" s="218"/>
      <c r="H832" s="221">
        <v>9.77</v>
      </c>
      <c r="I832" s="222"/>
      <c r="J832" s="218"/>
      <c r="K832" s="218"/>
      <c r="L832" s="223"/>
      <c r="M832" s="224"/>
      <c r="N832" s="225"/>
      <c r="O832" s="225"/>
      <c r="P832" s="225"/>
      <c r="Q832" s="225"/>
      <c r="R832" s="225"/>
      <c r="S832" s="225"/>
      <c r="T832" s="226"/>
      <c r="AT832" s="227" t="s">
        <v>153</v>
      </c>
      <c r="AU832" s="227" t="s">
        <v>87</v>
      </c>
      <c r="AV832" s="13" t="s">
        <v>87</v>
      </c>
      <c r="AW832" s="13" t="s">
        <v>33</v>
      </c>
      <c r="AX832" s="13" t="s">
        <v>77</v>
      </c>
      <c r="AY832" s="227" t="s">
        <v>144</v>
      </c>
    </row>
    <row r="833" spans="2:51" s="12" customFormat="1" ht="12">
      <c r="B833" s="206"/>
      <c r="C833" s="207"/>
      <c r="D833" s="208" t="s">
        <v>153</v>
      </c>
      <c r="E833" s="209" t="s">
        <v>1</v>
      </c>
      <c r="F833" s="210" t="s">
        <v>1355</v>
      </c>
      <c r="G833" s="207"/>
      <c r="H833" s="209" t="s">
        <v>1</v>
      </c>
      <c r="I833" s="211"/>
      <c r="J833" s="207"/>
      <c r="K833" s="207"/>
      <c r="L833" s="212"/>
      <c r="M833" s="213"/>
      <c r="N833" s="214"/>
      <c r="O833" s="214"/>
      <c r="P833" s="214"/>
      <c r="Q833" s="214"/>
      <c r="R833" s="214"/>
      <c r="S833" s="214"/>
      <c r="T833" s="215"/>
      <c r="AT833" s="216" t="s">
        <v>153</v>
      </c>
      <c r="AU833" s="216" t="s">
        <v>87</v>
      </c>
      <c r="AV833" s="12" t="s">
        <v>82</v>
      </c>
      <c r="AW833" s="12" t="s">
        <v>33</v>
      </c>
      <c r="AX833" s="12" t="s">
        <v>77</v>
      </c>
      <c r="AY833" s="216" t="s">
        <v>144</v>
      </c>
    </row>
    <row r="834" spans="2:51" s="13" customFormat="1" ht="12">
      <c r="B834" s="217"/>
      <c r="C834" s="218"/>
      <c r="D834" s="208" t="s">
        <v>153</v>
      </c>
      <c r="E834" s="219" t="s">
        <v>1</v>
      </c>
      <c r="F834" s="220" t="s">
        <v>1367</v>
      </c>
      <c r="G834" s="218"/>
      <c r="H834" s="221">
        <v>25.109</v>
      </c>
      <c r="I834" s="222"/>
      <c r="J834" s="218"/>
      <c r="K834" s="218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153</v>
      </c>
      <c r="AU834" s="227" t="s">
        <v>87</v>
      </c>
      <c r="AV834" s="13" t="s">
        <v>87</v>
      </c>
      <c r="AW834" s="13" t="s">
        <v>33</v>
      </c>
      <c r="AX834" s="13" t="s">
        <v>77</v>
      </c>
      <c r="AY834" s="227" t="s">
        <v>144</v>
      </c>
    </row>
    <row r="835" spans="2:51" s="12" customFormat="1" ht="12">
      <c r="B835" s="206"/>
      <c r="C835" s="207"/>
      <c r="D835" s="208" t="s">
        <v>153</v>
      </c>
      <c r="E835" s="209" t="s">
        <v>1</v>
      </c>
      <c r="F835" s="210" t="s">
        <v>1368</v>
      </c>
      <c r="G835" s="207"/>
      <c r="H835" s="209" t="s">
        <v>1</v>
      </c>
      <c r="I835" s="211"/>
      <c r="J835" s="207"/>
      <c r="K835" s="207"/>
      <c r="L835" s="212"/>
      <c r="M835" s="213"/>
      <c r="N835" s="214"/>
      <c r="O835" s="214"/>
      <c r="P835" s="214"/>
      <c r="Q835" s="214"/>
      <c r="R835" s="214"/>
      <c r="S835" s="214"/>
      <c r="T835" s="215"/>
      <c r="AT835" s="216" t="s">
        <v>153</v>
      </c>
      <c r="AU835" s="216" t="s">
        <v>87</v>
      </c>
      <c r="AV835" s="12" t="s">
        <v>82</v>
      </c>
      <c r="AW835" s="12" t="s">
        <v>33</v>
      </c>
      <c r="AX835" s="12" t="s">
        <v>77</v>
      </c>
      <c r="AY835" s="216" t="s">
        <v>144</v>
      </c>
    </row>
    <row r="836" spans="2:51" s="13" customFormat="1" ht="12">
      <c r="B836" s="217"/>
      <c r="C836" s="218"/>
      <c r="D836" s="208" t="s">
        <v>153</v>
      </c>
      <c r="E836" s="219" t="s">
        <v>1</v>
      </c>
      <c r="F836" s="220" t="s">
        <v>1369</v>
      </c>
      <c r="G836" s="218"/>
      <c r="H836" s="221">
        <v>22.345</v>
      </c>
      <c r="I836" s="222"/>
      <c r="J836" s="218"/>
      <c r="K836" s="218"/>
      <c r="L836" s="223"/>
      <c r="M836" s="224"/>
      <c r="N836" s="225"/>
      <c r="O836" s="225"/>
      <c r="P836" s="225"/>
      <c r="Q836" s="225"/>
      <c r="R836" s="225"/>
      <c r="S836" s="225"/>
      <c r="T836" s="226"/>
      <c r="AT836" s="227" t="s">
        <v>153</v>
      </c>
      <c r="AU836" s="227" t="s">
        <v>87</v>
      </c>
      <c r="AV836" s="13" t="s">
        <v>87</v>
      </c>
      <c r="AW836" s="13" t="s">
        <v>33</v>
      </c>
      <c r="AX836" s="13" t="s">
        <v>77</v>
      </c>
      <c r="AY836" s="227" t="s">
        <v>144</v>
      </c>
    </row>
    <row r="837" spans="2:51" s="12" customFormat="1" ht="12">
      <c r="B837" s="206"/>
      <c r="C837" s="207"/>
      <c r="D837" s="208" t="s">
        <v>153</v>
      </c>
      <c r="E837" s="209" t="s">
        <v>1</v>
      </c>
      <c r="F837" s="210" t="s">
        <v>256</v>
      </c>
      <c r="G837" s="207"/>
      <c r="H837" s="209" t="s">
        <v>1</v>
      </c>
      <c r="I837" s="211"/>
      <c r="J837" s="207"/>
      <c r="K837" s="207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153</v>
      </c>
      <c r="AU837" s="216" t="s">
        <v>87</v>
      </c>
      <c r="AV837" s="12" t="s">
        <v>82</v>
      </c>
      <c r="AW837" s="12" t="s">
        <v>33</v>
      </c>
      <c r="AX837" s="12" t="s">
        <v>77</v>
      </c>
      <c r="AY837" s="216" t="s">
        <v>144</v>
      </c>
    </row>
    <row r="838" spans="2:51" s="13" customFormat="1" ht="12">
      <c r="B838" s="217"/>
      <c r="C838" s="218"/>
      <c r="D838" s="208" t="s">
        <v>153</v>
      </c>
      <c r="E838" s="219" t="s">
        <v>1</v>
      </c>
      <c r="F838" s="220" t="s">
        <v>1370</v>
      </c>
      <c r="G838" s="218"/>
      <c r="H838" s="221">
        <v>17.17</v>
      </c>
      <c r="I838" s="222"/>
      <c r="J838" s="218"/>
      <c r="K838" s="218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153</v>
      </c>
      <c r="AU838" s="227" t="s">
        <v>87</v>
      </c>
      <c r="AV838" s="13" t="s">
        <v>87</v>
      </c>
      <c r="AW838" s="13" t="s">
        <v>33</v>
      </c>
      <c r="AX838" s="13" t="s">
        <v>77</v>
      </c>
      <c r="AY838" s="227" t="s">
        <v>144</v>
      </c>
    </row>
    <row r="839" spans="2:51" s="14" customFormat="1" ht="12">
      <c r="B839" s="228"/>
      <c r="C839" s="229"/>
      <c r="D839" s="208" t="s">
        <v>153</v>
      </c>
      <c r="E839" s="230" t="s">
        <v>1</v>
      </c>
      <c r="F839" s="231" t="s">
        <v>163</v>
      </c>
      <c r="G839" s="229"/>
      <c r="H839" s="232">
        <v>119.979</v>
      </c>
      <c r="I839" s="233"/>
      <c r="J839" s="229"/>
      <c r="K839" s="229"/>
      <c r="L839" s="234"/>
      <c r="M839" s="235"/>
      <c r="N839" s="236"/>
      <c r="O839" s="236"/>
      <c r="P839" s="236"/>
      <c r="Q839" s="236"/>
      <c r="R839" s="236"/>
      <c r="S839" s="236"/>
      <c r="T839" s="237"/>
      <c r="AT839" s="238" t="s">
        <v>153</v>
      </c>
      <c r="AU839" s="238" t="s">
        <v>87</v>
      </c>
      <c r="AV839" s="14" t="s">
        <v>151</v>
      </c>
      <c r="AW839" s="14" t="s">
        <v>33</v>
      </c>
      <c r="AX839" s="14" t="s">
        <v>82</v>
      </c>
      <c r="AY839" s="238" t="s">
        <v>144</v>
      </c>
    </row>
    <row r="840" spans="2:65" s="1" customFormat="1" ht="24" customHeight="1">
      <c r="B840" s="35"/>
      <c r="C840" s="239" t="s">
        <v>1371</v>
      </c>
      <c r="D840" s="239" t="s">
        <v>195</v>
      </c>
      <c r="E840" s="240" t="s">
        <v>1372</v>
      </c>
      <c r="F840" s="241" t="s">
        <v>1373</v>
      </c>
      <c r="G840" s="242" t="s">
        <v>277</v>
      </c>
      <c r="H840" s="243">
        <v>125.978</v>
      </c>
      <c r="I840" s="244"/>
      <c r="J840" s="245">
        <f>ROUND(I840*H840,2)</f>
        <v>0</v>
      </c>
      <c r="K840" s="241" t="s">
        <v>150</v>
      </c>
      <c r="L840" s="246"/>
      <c r="M840" s="247" t="s">
        <v>1</v>
      </c>
      <c r="N840" s="248" t="s">
        <v>42</v>
      </c>
      <c r="O840" s="67"/>
      <c r="P840" s="202">
        <f>O840*H840</f>
        <v>0</v>
      </c>
      <c r="Q840" s="202">
        <v>0</v>
      </c>
      <c r="R840" s="202">
        <f>Q840*H840</f>
        <v>0</v>
      </c>
      <c r="S840" s="202">
        <v>0</v>
      </c>
      <c r="T840" s="203">
        <f>S840*H840</f>
        <v>0</v>
      </c>
      <c r="AR840" s="204" t="s">
        <v>347</v>
      </c>
      <c r="AT840" s="204" t="s">
        <v>195</v>
      </c>
      <c r="AU840" s="204" t="s">
        <v>87</v>
      </c>
      <c r="AY840" s="17" t="s">
        <v>144</v>
      </c>
      <c r="BE840" s="205">
        <f>IF(N840="základní",J840,0)</f>
        <v>0</v>
      </c>
      <c r="BF840" s="205">
        <f>IF(N840="snížená",J840,0)</f>
        <v>0</v>
      </c>
      <c r="BG840" s="205">
        <f>IF(N840="zákl. přenesená",J840,0)</f>
        <v>0</v>
      </c>
      <c r="BH840" s="205">
        <f>IF(N840="sníž. přenesená",J840,0)</f>
        <v>0</v>
      </c>
      <c r="BI840" s="205">
        <f>IF(N840="nulová",J840,0)</f>
        <v>0</v>
      </c>
      <c r="BJ840" s="17" t="s">
        <v>82</v>
      </c>
      <c r="BK840" s="205">
        <f>ROUND(I840*H840,2)</f>
        <v>0</v>
      </c>
      <c r="BL840" s="17" t="s">
        <v>236</v>
      </c>
      <c r="BM840" s="204" t="s">
        <v>1374</v>
      </c>
    </row>
    <row r="841" spans="2:51" s="13" customFormat="1" ht="12">
      <c r="B841" s="217"/>
      <c r="C841" s="218"/>
      <c r="D841" s="208" t="s">
        <v>153</v>
      </c>
      <c r="E841" s="218"/>
      <c r="F841" s="220" t="s">
        <v>1375</v>
      </c>
      <c r="G841" s="218"/>
      <c r="H841" s="221">
        <v>125.978</v>
      </c>
      <c r="I841" s="222"/>
      <c r="J841" s="218"/>
      <c r="K841" s="218"/>
      <c r="L841" s="223"/>
      <c r="M841" s="224"/>
      <c r="N841" s="225"/>
      <c r="O841" s="225"/>
      <c r="P841" s="225"/>
      <c r="Q841" s="225"/>
      <c r="R841" s="225"/>
      <c r="S841" s="225"/>
      <c r="T841" s="226"/>
      <c r="AT841" s="227" t="s">
        <v>153</v>
      </c>
      <c r="AU841" s="227" t="s">
        <v>87</v>
      </c>
      <c r="AV841" s="13" t="s">
        <v>87</v>
      </c>
      <c r="AW841" s="13" t="s">
        <v>4</v>
      </c>
      <c r="AX841" s="13" t="s">
        <v>82</v>
      </c>
      <c r="AY841" s="227" t="s">
        <v>144</v>
      </c>
    </row>
    <row r="842" spans="2:65" s="1" customFormat="1" ht="16.5" customHeight="1">
      <c r="B842" s="35"/>
      <c r="C842" s="193" t="s">
        <v>1376</v>
      </c>
      <c r="D842" s="193" t="s">
        <v>146</v>
      </c>
      <c r="E842" s="194" t="s">
        <v>1377</v>
      </c>
      <c r="F842" s="195" t="s">
        <v>1378</v>
      </c>
      <c r="G842" s="196" t="s">
        <v>210</v>
      </c>
      <c r="H842" s="197">
        <v>127.55</v>
      </c>
      <c r="I842" s="198"/>
      <c r="J842" s="199">
        <f>ROUND(I842*H842,2)</f>
        <v>0</v>
      </c>
      <c r="K842" s="195" t="s">
        <v>150</v>
      </c>
      <c r="L842" s="39"/>
      <c r="M842" s="200" t="s">
        <v>1</v>
      </c>
      <c r="N842" s="201" t="s">
        <v>42</v>
      </c>
      <c r="O842" s="67"/>
      <c r="P842" s="202">
        <f>O842*H842</f>
        <v>0</v>
      </c>
      <c r="Q842" s="202">
        <v>0</v>
      </c>
      <c r="R842" s="202">
        <f>Q842*H842</f>
        <v>0</v>
      </c>
      <c r="S842" s="202">
        <v>0</v>
      </c>
      <c r="T842" s="203">
        <f>S842*H842</f>
        <v>0</v>
      </c>
      <c r="AR842" s="204" t="s">
        <v>236</v>
      </c>
      <c r="AT842" s="204" t="s">
        <v>146</v>
      </c>
      <c r="AU842" s="204" t="s">
        <v>87</v>
      </c>
      <c r="AY842" s="17" t="s">
        <v>144</v>
      </c>
      <c r="BE842" s="205">
        <f>IF(N842="základní",J842,0)</f>
        <v>0</v>
      </c>
      <c r="BF842" s="205">
        <f>IF(N842="snížená",J842,0)</f>
        <v>0</v>
      </c>
      <c r="BG842" s="205">
        <f>IF(N842="zákl. přenesená",J842,0)</f>
        <v>0</v>
      </c>
      <c r="BH842" s="205">
        <f>IF(N842="sníž. přenesená",J842,0)</f>
        <v>0</v>
      </c>
      <c r="BI842" s="205">
        <f>IF(N842="nulová",J842,0)</f>
        <v>0</v>
      </c>
      <c r="BJ842" s="17" t="s">
        <v>82</v>
      </c>
      <c r="BK842" s="205">
        <f>ROUND(I842*H842,2)</f>
        <v>0</v>
      </c>
      <c r="BL842" s="17" t="s">
        <v>236</v>
      </c>
      <c r="BM842" s="204" t="s">
        <v>1379</v>
      </c>
    </row>
    <row r="843" spans="2:51" s="13" customFormat="1" ht="12">
      <c r="B843" s="217"/>
      <c r="C843" s="218"/>
      <c r="D843" s="208" t="s">
        <v>153</v>
      </c>
      <c r="E843" s="219" t="s">
        <v>1</v>
      </c>
      <c r="F843" s="220" t="s">
        <v>414</v>
      </c>
      <c r="G843" s="218"/>
      <c r="H843" s="221">
        <v>85.05</v>
      </c>
      <c r="I843" s="222"/>
      <c r="J843" s="218"/>
      <c r="K843" s="218"/>
      <c r="L843" s="223"/>
      <c r="M843" s="224"/>
      <c r="N843" s="225"/>
      <c r="O843" s="225"/>
      <c r="P843" s="225"/>
      <c r="Q843" s="225"/>
      <c r="R843" s="225"/>
      <c r="S843" s="225"/>
      <c r="T843" s="226"/>
      <c r="AT843" s="227" t="s">
        <v>153</v>
      </c>
      <c r="AU843" s="227" t="s">
        <v>87</v>
      </c>
      <c r="AV843" s="13" t="s">
        <v>87</v>
      </c>
      <c r="AW843" s="13" t="s">
        <v>33</v>
      </c>
      <c r="AX843" s="13" t="s">
        <v>77</v>
      </c>
      <c r="AY843" s="227" t="s">
        <v>144</v>
      </c>
    </row>
    <row r="844" spans="2:51" s="13" customFormat="1" ht="12">
      <c r="B844" s="217"/>
      <c r="C844" s="218"/>
      <c r="D844" s="208" t="s">
        <v>153</v>
      </c>
      <c r="E844" s="219" t="s">
        <v>1</v>
      </c>
      <c r="F844" s="220" t="s">
        <v>1380</v>
      </c>
      <c r="G844" s="218"/>
      <c r="H844" s="221">
        <v>42.5</v>
      </c>
      <c r="I844" s="222"/>
      <c r="J844" s="218"/>
      <c r="K844" s="218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153</v>
      </c>
      <c r="AU844" s="227" t="s">
        <v>87</v>
      </c>
      <c r="AV844" s="13" t="s">
        <v>87</v>
      </c>
      <c r="AW844" s="13" t="s">
        <v>33</v>
      </c>
      <c r="AX844" s="13" t="s">
        <v>77</v>
      </c>
      <c r="AY844" s="227" t="s">
        <v>144</v>
      </c>
    </row>
    <row r="845" spans="2:51" s="14" customFormat="1" ht="12">
      <c r="B845" s="228"/>
      <c r="C845" s="229"/>
      <c r="D845" s="208" t="s">
        <v>153</v>
      </c>
      <c r="E845" s="230" t="s">
        <v>1</v>
      </c>
      <c r="F845" s="231" t="s">
        <v>163</v>
      </c>
      <c r="G845" s="229"/>
      <c r="H845" s="232">
        <v>127.55</v>
      </c>
      <c r="I845" s="233"/>
      <c r="J845" s="229"/>
      <c r="K845" s="229"/>
      <c r="L845" s="234"/>
      <c r="M845" s="235"/>
      <c r="N845" s="236"/>
      <c r="O845" s="236"/>
      <c r="P845" s="236"/>
      <c r="Q845" s="236"/>
      <c r="R845" s="236"/>
      <c r="S845" s="236"/>
      <c r="T845" s="237"/>
      <c r="AT845" s="238" t="s">
        <v>153</v>
      </c>
      <c r="AU845" s="238" t="s">
        <v>87</v>
      </c>
      <c r="AV845" s="14" t="s">
        <v>151</v>
      </c>
      <c r="AW845" s="14" t="s">
        <v>33</v>
      </c>
      <c r="AX845" s="14" t="s">
        <v>82</v>
      </c>
      <c r="AY845" s="238" t="s">
        <v>144</v>
      </c>
    </row>
    <row r="846" spans="2:65" s="1" customFormat="1" ht="16.5" customHeight="1">
      <c r="B846" s="35"/>
      <c r="C846" s="239" t="s">
        <v>1381</v>
      </c>
      <c r="D846" s="239" t="s">
        <v>195</v>
      </c>
      <c r="E846" s="240" t="s">
        <v>1382</v>
      </c>
      <c r="F846" s="241" t="s">
        <v>1383</v>
      </c>
      <c r="G846" s="242" t="s">
        <v>210</v>
      </c>
      <c r="H846" s="243">
        <v>133.928</v>
      </c>
      <c r="I846" s="244"/>
      <c r="J846" s="245">
        <f>ROUND(I846*H846,2)</f>
        <v>0</v>
      </c>
      <c r="K846" s="241" t="s">
        <v>1</v>
      </c>
      <c r="L846" s="246"/>
      <c r="M846" s="247" t="s">
        <v>1</v>
      </c>
      <c r="N846" s="248" t="s">
        <v>42</v>
      </c>
      <c r="O846" s="67"/>
      <c r="P846" s="202">
        <f>O846*H846</f>
        <v>0</v>
      </c>
      <c r="Q846" s="202">
        <v>0</v>
      </c>
      <c r="R846" s="202">
        <f>Q846*H846</f>
        <v>0</v>
      </c>
      <c r="S846" s="202">
        <v>0</v>
      </c>
      <c r="T846" s="203">
        <f>S846*H846</f>
        <v>0</v>
      </c>
      <c r="AR846" s="204" t="s">
        <v>347</v>
      </c>
      <c r="AT846" s="204" t="s">
        <v>195</v>
      </c>
      <c r="AU846" s="204" t="s">
        <v>87</v>
      </c>
      <c r="AY846" s="17" t="s">
        <v>144</v>
      </c>
      <c r="BE846" s="205">
        <f>IF(N846="základní",J846,0)</f>
        <v>0</v>
      </c>
      <c r="BF846" s="205">
        <f>IF(N846="snížená",J846,0)</f>
        <v>0</v>
      </c>
      <c r="BG846" s="205">
        <f>IF(N846="zákl. přenesená",J846,0)</f>
        <v>0</v>
      </c>
      <c r="BH846" s="205">
        <f>IF(N846="sníž. přenesená",J846,0)</f>
        <v>0</v>
      </c>
      <c r="BI846" s="205">
        <f>IF(N846="nulová",J846,0)</f>
        <v>0</v>
      </c>
      <c r="BJ846" s="17" t="s">
        <v>82</v>
      </c>
      <c r="BK846" s="205">
        <f>ROUND(I846*H846,2)</f>
        <v>0</v>
      </c>
      <c r="BL846" s="17" t="s">
        <v>236</v>
      </c>
      <c r="BM846" s="204" t="s">
        <v>1384</v>
      </c>
    </row>
    <row r="847" spans="2:51" s="13" customFormat="1" ht="12">
      <c r="B847" s="217"/>
      <c r="C847" s="218"/>
      <c r="D847" s="208" t="s">
        <v>153</v>
      </c>
      <c r="E847" s="218"/>
      <c r="F847" s="220" t="s">
        <v>1385</v>
      </c>
      <c r="G847" s="218"/>
      <c r="H847" s="221">
        <v>133.928</v>
      </c>
      <c r="I847" s="222"/>
      <c r="J847" s="218"/>
      <c r="K847" s="218"/>
      <c r="L847" s="223"/>
      <c r="M847" s="224"/>
      <c r="N847" s="225"/>
      <c r="O847" s="225"/>
      <c r="P847" s="225"/>
      <c r="Q847" s="225"/>
      <c r="R847" s="225"/>
      <c r="S847" s="225"/>
      <c r="T847" s="226"/>
      <c r="AT847" s="227" t="s">
        <v>153</v>
      </c>
      <c r="AU847" s="227" t="s">
        <v>87</v>
      </c>
      <c r="AV847" s="13" t="s">
        <v>87</v>
      </c>
      <c r="AW847" s="13" t="s">
        <v>4</v>
      </c>
      <c r="AX847" s="13" t="s">
        <v>82</v>
      </c>
      <c r="AY847" s="227" t="s">
        <v>144</v>
      </c>
    </row>
    <row r="848" spans="2:65" s="1" customFormat="1" ht="24" customHeight="1">
      <c r="B848" s="35"/>
      <c r="C848" s="193" t="s">
        <v>1386</v>
      </c>
      <c r="D848" s="193" t="s">
        <v>146</v>
      </c>
      <c r="E848" s="194" t="s">
        <v>1387</v>
      </c>
      <c r="F848" s="195" t="s">
        <v>1388</v>
      </c>
      <c r="G848" s="196" t="s">
        <v>210</v>
      </c>
      <c r="H848" s="197">
        <v>32.048</v>
      </c>
      <c r="I848" s="198"/>
      <c r="J848" s="199">
        <f>ROUND(I848*H848,2)</f>
        <v>0</v>
      </c>
      <c r="K848" s="195" t="s">
        <v>150</v>
      </c>
      <c r="L848" s="39"/>
      <c r="M848" s="200" t="s">
        <v>1</v>
      </c>
      <c r="N848" s="201" t="s">
        <v>42</v>
      </c>
      <c r="O848" s="67"/>
      <c r="P848" s="202">
        <f>O848*H848</f>
        <v>0</v>
      </c>
      <c r="Q848" s="202">
        <v>0</v>
      </c>
      <c r="R848" s="202">
        <f>Q848*H848</f>
        <v>0</v>
      </c>
      <c r="S848" s="202">
        <v>0</v>
      </c>
      <c r="T848" s="203">
        <f>S848*H848</f>
        <v>0</v>
      </c>
      <c r="AR848" s="204" t="s">
        <v>236</v>
      </c>
      <c r="AT848" s="204" t="s">
        <v>146</v>
      </c>
      <c r="AU848" s="204" t="s">
        <v>87</v>
      </c>
      <c r="AY848" s="17" t="s">
        <v>144</v>
      </c>
      <c r="BE848" s="205">
        <f>IF(N848="základní",J848,0)</f>
        <v>0</v>
      </c>
      <c r="BF848" s="205">
        <f>IF(N848="snížená",J848,0)</f>
        <v>0</v>
      </c>
      <c r="BG848" s="205">
        <f>IF(N848="zákl. přenesená",J848,0)</f>
        <v>0</v>
      </c>
      <c r="BH848" s="205">
        <f>IF(N848="sníž. přenesená",J848,0)</f>
        <v>0</v>
      </c>
      <c r="BI848" s="205">
        <f>IF(N848="nulová",J848,0)</f>
        <v>0</v>
      </c>
      <c r="BJ848" s="17" t="s">
        <v>82</v>
      </c>
      <c r="BK848" s="205">
        <f>ROUND(I848*H848,2)</f>
        <v>0</v>
      </c>
      <c r="BL848" s="17" t="s">
        <v>236</v>
      </c>
      <c r="BM848" s="204" t="s">
        <v>1389</v>
      </c>
    </row>
    <row r="849" spans="2:51" s="12" customFormat="1" ht="12">
      <c r="B849" s="206"/>
      <c r="C849" s="207"/>
      <c r="D849" s="208" t="s">
        <v>153</v>
      </c>
      <c r="E849" s="209" t="s">
        <v>1</v>
      </c>
      <c r="F849" s="210" t="s">
        <v>1390</v>
      </c>
      <c r="G849" s="207"/>
      <c r="H849" s="209" t="s">
        <v>1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153</v>
      </c>
      <c r="AU849" s="216" t="s">
        <v>87</v>
      </c>
      <c r="AV849" s="12" t="s">
        <v>82</v>
      </c>
      <c r="AW849" s="12" t="s">
        <v>33</v>
      </c>
      <c r="AX849" s="12" t="s">
        <v>77</v>
      </c>
      <c r="AY849" s="216" t="s">
        <v>144</v>
      </c>
    </row>
    <row r="850" spans="2:51" s="13" customFormat="1" ht="12">
      <c r="B850" s="217"/>
      <c r="C850" s="218"/>
      <c r="D850" s="208" t="s">
        <v>153</v>
      </c>
      <c r="E850" s="219" t="s">
        <v>1</v>
      </c>
      <c r="F850" s="220" t="s">
        <v>1391</v>
      </c>
      <c r="G850" s="218"/>
      <c r="H850" s="221">
        <v>13.104</v>
      </c>
      <c r="I850" s="222"/>
      <c r="J850" s="218"/>
      <c r="K850" s="218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153</v>
      </c>
      <c r="AU850" s="227" t="s">
        <v>87</v>
      </c>
      <c r="AV850" s="13" t="s">
        <v>87</v>
      </c>
      <c r="AW850" s="13" t="s">
        <v>33</v>
      </c>
      <c r="AX850" s="13" t="s">
        <v>77</v>
      </c>
      <c r="AY850" s="227" t="s">
        <v>144</v>
      </c>
    </row>
    <row r="851" spans="2:51" s="13" customFormat="1" ht="12">
      <c r="B851" s="217"/>
      <c r="C851" s="218"/>
      <c r="D851" s="208" t="s">
        <v>153</v>
      </c>
      <c r="E851" s="219" t="s">
        <v>1</v>
      </c>
      <c r="F851" s="220" t="s">
        <v>1392</v>
      </c>
      <c r="G851" s="218"/>
      <c r="H851" s="221">
        <v>1.872</v>
      </c>
      <c r="I851" s="222"/>
      <c r="J851" s="218"/>
      <c r="K851" s="218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153</v>
      </c>
      <c r="AU851" s="227" t="s">
        <v>87</v>
      </c>
      <c r="AV851" s="13" t="s">
        <v>87</v>
      </c>
      <c r="AW851" s="13" t="s">
        <v>33</v>
      </c>
      <c r="AX851" s="13" t="s">
        <v>77</v>
      </c>
      <c r="AY851" s="227" t="s">
        <v>144</v>
      </c>
    </row>
    <row r="852" spans="2:51" s="13" customFormat="1" ht="12">
      <c r="B852" s="217"/>
      <c r="C852" s="218"/>
      <c r="D852" s="208" t="s">
        <v>153</v>
      </c>
      <c r="E852" s="219" t="s">
        <v>1</v>
      </c>
      <c r="F852" s="220" t="s">
        <v>1393</v>
      </c>
      <c r="G852" s="218"/>
      <c r="H852" s="221">
        <v>1.872</v>
      </c>
      <c r="I852" s="222"/>
      <c r="J852" s="218"/>
      <c r="K852" s="218"/>
      <c r="L852" s="223"/>
      <c r="M852" s="224"/>
      <c r="N852" s="225"/>
      <c r="O852" s="225"/>
      <c r="P852" s="225"/>
      <c r="Q852" s="225"/>
      <c r="R852" s="225"/>
      <c r="S852" s="225"/>
      <c r="T852" s="226"/>
      <c r="AT852" s="227" t="s">
        <v>153</v>
      </c>
      <c r="AU852" s="227" t="s">
        <v>87</v>
      </c>
      <c r="AV852" s="13" t="s">
        <v>87</v>
      </c>
      <c r="AW852" s="13" t="s">
        <v>33</v>
      </c>
      <c r="AX852" s="13" t="s">
        <v>77</v>
      </c>
      <c r="AY852" s="227" t="s">
        <v>144</v>
      </c>
    </row>
    <row r="853" spans="2:51" s="15" customFormat="1" ht="12">
      <c r="B853" s="249"/>
      <c r="C853" s="250"/>
      <c r="D853" s="208" t="s">
        <v>153</v>
      </c>
      <c r="E853" s="251" t="s">
        <v>1</v>
      </c>
      <c r="F853" s="252" t="s">
        <v>251</v>
      </c>
      <c r="G853" s="250"/>
      <c r="H853" s="253">
        <v>16.848</v>
      </c>
      <c r="I853" s="254"/>
      <c r="J853" s="250"/>
      <c r="K853" s="250"/>
      <c r="L853" s="255"/>
      <c r="M853" s="256"/>
      <c r="N853" s="257"/>
      <c r="O853" s="257"/>
      <c r="P853" s="257"/>
      <c r="Q853" s="257"/>
      <c r="R853" s="257"/>
      <c r="S853" s="257"/>
      <c r="T853" s="258"/>
      <c r="AT853" s="259" t="s">
        <v>153</v>
      </c>
      <c r="AU853" s="259" t="s">
        <v>87</v>
      </c>
      <c r="AV853" s="15" t="s">
        <v>164</v>
      </c>
      <c r="AW853" s="15" t="s">
        <v>33</v>
      </c>
      <c r="AX853" s="15" t="s">
        <v>77</v>
      </c>
      <c r="AY853" s="259" t="s">
        <v>144</v>
      </c>
    </row>
    <row r="854" spans="2:51" s="12" customFormat="1" ht="12">
      <c r="B854" s="206"/>
      <c r="C854" s="207"/>
      <c r="D854" s="208" t="s">
        <v>153</v>
      </c>
      <c r="E854" s="209" t="s">
        <v>1</v>
      </c>
      <c r="F854" s="210" t="s">
        <v>1394</v>
      </c>
      <c r="G854" s="207"/>
      <c r="H854" s="209" t="s">
        <v>1</v>
      </c>
      <c r="I854" s="211"/>
      <c r="J854" s="207"/>
      <c r="K854" s="207"/>
      <c r="L854" s="212"/>
      <c r="M854" s="213"/>
      <c r="N854" s="214"/>
      <c r="O854" s="214"/>
      <c r="P854" s="214"/>
      <c r="Q854" s="214"/>
      <c r="R854" s="214"/>
      <c r="S854" s="214"/>
      <c r="T854" s="215"/>
      <c r="AT854" s="216" t="s">
        <v>153</v>
      </c>
      <c r="AU854" s="216" t="s">
        <v>87</v>
      </c>
      <c r="AV854" s="12" t="s">
        <v>82</v>
      </c>
      <c r="AW854" s="12" t="s">
        <v>33</v>
      </c>
      <c r="AX854" s="12" t="s">
        <v>77</v>
      </c>
      <c r="AY854" s="216" t="s">
        <v>144</v>
      </c>
    </row>
    <row r="855" spans="2:51" s="13" customFormat="1" ht="12">
      <c r="B855" s="217"/>
      <c r="C855" s="218"/>
      <c r="D855" s="208" t="s">
        <v>153</v>
      </c>
      <c r="E855" s="219" t="s">
        <v>1</v>
      </c>
      <c r="F855" s="220" t="s">
        <v>1395</v>
      </c>
      <c r="G855" s="218"/>
      <c r="H855" s="221">
        <v>4</v>
      </c>
      <c r="I855" s="222"/>
      <c r="J855" s="218"/>
      <c r="K855" s="218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153</v>
      </c>
      <c r="AU855" s="227" t="s">
        <v>87</v>
      </c>
      <c r="AV855" s="13" t="s">
        <v>87</v>
      </c>
      <c r="AW855" s="13" t="s">
        <v>33</v>
      </c>
      <c r="AX855" s="13" t="s">
        <v>77</v>
      </c>
      <c r="AY855" s="227" t="s">
        <v>144</v>
      </c>
    </row>
    <row r="856" spans="2:51" s="13" customFormat="1" ht="12">
      <c r="B856" s="217"/>
      <c r="C856" s="218"/>
      <c r="D856" s="208" t="s">
        <v>153</v>
      </c>
      <c r="E856" s="219" t="s">
        <v>1</v>
      </c>
      <c r="F856" s="220" t="s">
        <v>1396</v>
      </c>
      <c r="G856" s="218"/>
      <c r="H856" s="221">
        <v>8.3</v>
      </c>
      <c r="I856" s="222"/>
      <c r="J856" s="218"/>
      <c r="K856" s="218"/>
      <c r="L856" s="223"/>
      <c r="M856" s="224"/>
      <c r="N856" s="225"/>
      <c r="O856" s="225"/>
      <c r="P856" s="225"/>
      <c r="Q856" s="225"/>
      <c r="R856" s="225"/>
      <c r="S856" s="225"/>
      <c r="T856" s="226"/>
      <c r="AT856" s="227" t="s">
        <v>153</v>
      </c>
      <c r="AU856" s="227" t="s">
        <v>87</v>
      </c>
      <c r="AV856" s="13" t="s">
        <v>87</v>
      </c>
      <c r="AW856" s="13" t="s">
        <v>33</v>
      </c>
      <c r="AX856" s="13" t="s">
        <v>77</v>
      </c>
      <c r="AY856" s="227" t="s">
        <v>144</v>
      </c>
    </row>
    <row r="857" spans="2:51" s="13" customFormat="1" ht="12">
      <c r="B857" s="217"/>
      <c r="C857" s="218"/>
      <c r="D857" s="208" t="s">
        <v>153</v>
      </c>
      <c r="E857" s="219" t="s">
        <v>1</v>
      </c>
      <c r="F857" s="220" t="s">
        <v>1397</v>
      </c>
      <c r="G857" s="218"/>
      <c r="H857" s="221">
        <v>2.9</v>
      </c>
      <c r="I857" s="222"/>
      <c r="J857" s="218"/>
      <c r="K857" s="218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153</v>
      </c>
      <c r="AU857" s="227" t="s">
        <v>87</v>
      </c>
      <c r="AV857" s="13" t="s">
        <v>87</v>
      </c>
      <c r="AW857" s="13" t="s">
        <v>33</v>
      </c>
      <c r="AX857" s="13" t="s">
        <v>77</v>
      </c>
      <c r="AY857" s="227" t="s">
        <v>144</v>
      </c>
    </row>
    <row r="858" spans="2:51" s="15" customFormat="1" ht="12">
      <c r="B858" s="249"/>
      <c r="C858" s="250"/>
      <c r="D858" s="208" t="s">
        <v>153</v>
      </c>
      <c r="E858" s="251" t="s">
        <v>1</v>
      </c>
      <c r="F858" s="252" t="s">
        <v>251</v>
      </c>
      <c r="G858" s="250"/>
      <c r="H858" s="253">
        <v>15.2</v>
      </c>
      <c r="I858" s="254"/>
      <c r="J858" s="250"/>
      <c r="K858" s="250"/>
      <c r="L858" s="255"/>
      <c r="M858" s="256"/>
      <c r="N858" s="257"/>
      <c r="O858" s="257"/>
      <c r="P858" s="257"/>
      <c r="Q858" s="257"/>
      <c r="R858" s="257"/>
      <c r="S858" s="257"/>
      <c r="T858" s="258"/>
      <c r="AT858" s="259" t="s">
        <v>153</v>
      </c>
      <c r="AU858" s="259" t="s">
        <v>87</v>
      </c>
      <c r="AV858" s="15" t="s">
        <v>164</v>
      </c>
      <c r="AW858" s="15" t="s">
        <v>33</v>
      </c>
      <c r="AX858" s="15" t="s">
        <v>77</v>
      </c>
      <c r="AY858" s="259" t="s">
        <v>144</v>
      </c>
    </row>
    <row r="859" spans="2:51" s="14" customFormat="1" ht="12">
      <c r="B859" s="228"/>
      <c r="C859" s="229"/>
      <c r="D859" s="208" t="s">
        <v>153</v>
      </c>
      <c r="E859" s="230" t="s">
        <v>1</v>
      </c>
      <c r="F859" s="231" t="s">
        <v>163</v>
      </c>
      <c r="G859" s="229"/>
      <c r="H859" s="232">
        <v>32.048</v>
      </c>
      <c r="I859" s="233"/>
      <c r="J859" s="229"/>
      <c r="K859" s="229"/>
      <c r="L859" s="234"/>
      <c r="M859" s="235"/>
      <c r="N859" s="236"/>
      <c r="O859" s="236"/>
      <c r="P859" s="236"/>
      <c r="Q859" s="236"/>
      <c r="R859" s="236"/>
      <c r="S859" s="236"/>
      <c r="T859" s="237"/>
      <c r="AT859" s="238" t="s">
        <v>153</v>
      </c>
      <c r="AU859" s="238" t="s">
        <v>87</v>
      </c>
      <c r="AV859" s="14" t="s">
        <v>151</v>
      </c>
      <c r="AW859" s="14" t="s">
        <v>33</v>
      </c>
      <c r="AX859" s="14" t="s">
        <v>82</v>
      </c>
      <c r="AY859" s="238" t="s">
        <v>144</v>
      </c>
    </row>
    <row r="860" spans="2:65" s="1" customFormat="1" ht="16.5" customHeight="1">
      <c r="B860" s="35"/>
      <c r="C860" s="239" t="s">
        <v>1398</v>
      </c>
      <c r="D860" s="239" t="s">
        <v>195</v>
      </c>
      <c r="E860" s="240" t="s">
        <v>1399</v>
      </c>
      <c r="F860" s="241" t="s">
        <v>1400</v>
      </c>
      <c r="G860" s="242" t="s">
        <v>210</v>
      </c>
      <c r="H860" s="243">
        <v>33.65</v>
      </c>
      <c r="I860" s="244"/>
      <c r="J860" s="245">
        <f>ROUND(I860*H860,2)</f>
        <v>0</v>
      </c>
      <c r="K860" s="241" t="s">
        <v>150</v>
      </c>
      <c r="L860" s="246"/>
      <c r="M860" s="247" t="s">
        <v>1</v>
      </c>
      <c r="N860" s="248" t="s">
        <v>42</v>
      </c>
      <c r="O860" s="67"/>
      <c r="P860" s="202">
        <f>O860*H860</f>
        <v>0</v>
      </c>
      <c r="Q860" s="202">
        <v>0</v>
      </c>
      <c r="R860" s="202">
        <f>Q860*H860</f>
        <v>0</v>
      </c>
      <c r="S860" s="202">
        <v>0</v>
      </c>
      <c r="T860" s="203">
        <f>S860*H860</f>
        <v>0</v>
      </c>
      <c r="AR860" s="204" t="s">
        <v>347</v>
      </c>
      <c r="AT860" s="204" t="s">
        <v>195</v>
      </c>
      <c r="AU860" s="204" t="s">
        <v>87</v>
      </c>
      <c r="AY860" s="17" t="s">
        <v>144</v>
      </c>
      <c r="BE860" s="205">
        <f>IF(N860="základní",J860,0)</f>
        <v>0</v>
      </c>
      <c r="BF860" s="205">
        <f>IF(N860="snížená",J860,0)</f>
        <v>0</v>
      </c>
      <c r="BG860" s="205">
        <f>IF(N860="zákl. přenesená",J860,0)</f>
        <v>0</v>
      </c>
      <c r="BH860" s="205">
        <f>IF(N860="sníž. přenesená",J860,0)</f>
        <v>0</v>
      </c>
      <c r="BI860" s="205">
        <f>IF(N860="nulová",J860,0)</f>
        <v>0</v>
      </c>
      <c r="BJ860" s="17" t="s">
        <v>82</v>
      </c>
      <c r="BK860" s="205">
        <f>ROUND(I860*H860,2)</f>
        <v>0</v>
      </c>
      <c r="BL860" s="17" t="s">
        <v>236</v>
      </c>
      <c r="BM860" s="204" t="s">
        <v>1401</v>
      </c>
    </row>
    <row r="861" spans="2:51" s="13" customFormat="1" ht="12">
      <c r="B861" s="217"/>
      <c r="C861" s="218"/>
      <c r="D861" s="208" t="s">
        <v>153</v>
      </c>
      <c r="E861" s="218"/>
      <c r="F861" s="220" t="s">
        <v>1402</v>
      </c>
      <c r="G861" s="218"/>
      <c r="H861" s="221">
        <v>33.65</v>
      </c>
      <c r="I861" s="222"/>
      <c r="J861" s="218"/>
      <c r="K861" s="218"/>
      <c r="L861" s="223"/>
      <c r="M861" s="224"/>
      <c r="N861" s="225"/>
      <c r="O861" s="225"/>
      <c r="P861" s="225"/>
      <c r="Q861" s="225"/>
      <c r="R861" s="225"/>
      <c r="S861" s="225"/>
      <c r="T861" s="226"/>
      <c r="AT861" s="227" t="s">
        <v>153</v>
      </c>
      <c r="AU861" s="227" t="s">
        <v>87</v>
      </c>
      <c r="AV861" s="13" t="s">
        <v>87</v>
      </c>
      <c r="AW861" s="13" t="s">
        <v>4</v>
      </c>
      <c r="AX861" s="13" t="s">
        <v>82</v>
      </c>
      <c r="AY861" s="227" t="s">
        <v>144</v>
      </c>
    </row>
    <row r="862" spans="2:65" s="1" customFormat="1" ht="24" customHeight="1">
      <c r="B862" s="35"/>
      <c r="C862" s="239" t="s">
        <v>1403</v>
      </c>
      <c r="D862" s="239" t="s">
        <v>195</v>
      </c>
      <c r="E862" s="240" t="s">
        <v>1372</v>
      </c>
      <c r="F862" s="241" t="s">
        <v>1373</v>
      </c>
      <c r="G862" s="242" t="s">
        <v>277</v>
      </c>
      <c r="H862" s="243">
        <v>103.404</v>
      </c>
      <c r="I862" s="244"/>
      <c r="J862" s="245">
        <f>ROUND(I862*H862,2)</f>
        <v>0</v>
      </c>
      <c r="K862" s="241" t="s">
        <v>150</v>
      </c>
      <c r="L862" s="246"/>
      <c r="M862" s="247" t="s">
        <v>1</v>
      </c>
      <c r="N862" s="248" t="s">
        <v>42</v>
      </c>
      <c r="O862" s="67"/>
      <c r="P862" s="202">
        <f>O862*H862</f>
        <v>0</v>
      </c>
      <c r="Q862" s="202">
        <v>0</v>
      </c>
      <c r="R862" s="202">
        <f>Q862*H862</f>
        <v>0</v>
      </c>
      <c r="S862" s="202">
        <v>0</v>
      </c>
      <c r="T862" s="203">
        <f>S862*H862</f>
        <v>0</v>
      </c>
      <c r="AR862" s="204" t="s">
        <v>347</v>
      </c>
      <c r="AT862" s="204" t="s">
        <v>195</v>
      </c>
      <c r="AU862" s="204" t="s">
        <v>87</v>
      </c>
      <c r="AY862" s="17" t="s">
        <v>144</v>
      </c>
      <c r="BE862" s="205">
        <f>IF(N862="základní",J862,0)</f>
        <v>0</v>
      </c>
      <c r="BF862" s="205">
        <f>IF(N862="snížená",J862,0)</f>
        <v>0</v>
      </c>
      <c r="BG862" s="205">
        <f>IF(N862="zákl. přenesená",J862,0)</f>
        <v>0</v>
      </c>
      <c r="BH862" s="205">
        <f>IF(N862="sníž. přenesená",J862,0)</f>
        <v>0</v>
      </c>
      <c r="BI862" s="205">
        <f>IF(N862="nulová",J862,0)</f>
        <v>0</v>
      </c>
      <c r="BJ862" s="17" t="s">
        <v>82</v>
      </c>
      <c r="BK862" s="205">
        <f>ROUND(I862*H862,2)</f>
        <v>0</v>
      </c>
      <c r="BL862" s="17" t="s">
        <v>236</v>
      </c>
      <c r="BM862" s="204" t="s">
        <v>1404</v>
      </c>
    </row>
    <row r="863" spans="2:51" s="12" customFormat="1" ht="12">
      <c r="B863" s="206"/>
      <c r="C863" s="207"/>
      <c r="D863" s="208" t="s">
        <v>153</v>
      </c>
      <c r="E863" s="209" t="s">
        <v>1</v>
      </c>
      <c r="F863" s="210" t="s">
        <v>1390</v>
      </c>
      <c r="G863" s="207"/>
      <c r="H863" s="209" t="s">
        <v>1</v>
      </c>
      <c r="I863" s="211"/>
      <c r="J863" s="207"/>
      <c r="K863" s="207"/>
      <c r="L863" s="212"/>
      <c r="M863" s="213"/>
      <c r="N863" s="214"/>
      <c r="O863" s="214"/>
      <c r="P863" s="214"/>
      <c r="Q863" s="214"/>
      <c r="R863" s="214"/>
      <c r="S863" s="214"/>
      <c r="T863" s="215"/>
      <c r="AT863" s="216" t="s">
        <v>153</v>
      </c>
      <c r="AU863" s="216" t="s">
        <v>87</v>
      </c>
      <c r="AV863" s="12" t="s">
        <v>82</v>
      </c>
      <c r="AW863" s="12" t="s">
        <v>33</v>
      </c>
      <c r="AX863" s="12" t="s">
        <v>77</v>
      </c>
      <c r="AY863" s="216" t="s">
        <v>144</v>
      </c>
    </row>
    <row r="864" spans="2:51" s="13" customFormat="1" ht="12">
      <c r="B864" s="217"/>
      <c r="C864" s="218"/>
      <c r="D864" s="208" t="s">
        <v>153</v>
      </c>
      <c r="E864" s="219" t="s">
        <v>1</v>
      </c>
      <c r="F864" s="220" t="s">
        <v>1405</v>
      </c>
      <c r="G864" s="218"/>
      <c r="H864" s="221">
        <v>48</v>
      </c>
      <c r="I864" s="222"/>
      <c r="J864" s="218"/>
      <c r="K864" s="218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153</v>
      </c>
      <c r="AU864" s="227" t="s">
        <v>87</v>
      </c>
      <c r="AV864" s="13" t="s">
        <v>87</v>
      </c>
      <c r="AW864" s="13" t="s">
        <v>33</v>
      </c>
      <c r="AX864" s="13" t="s">
        <v>77</v>
      </c>
      <c r="AY864" s="227" t="s">
        <v>144</v>
      </c>
    </row>
    <row r="865" spans="2:51" s="13" customFormat="1" ht="12">
      <c r="B865" s="217"/>
      <c r="C865" s="218"/>
      <c r="D865" s="208" t="s">
        <v>153</v>
      </c>
      <c r="E865" s="219" t="s">
        <v>1</v>
      </c>
      <c r="F865" s="220" t="s">
        <v>1406</v>
      </c>
      <c r="G865" s="218"/>
      <c r="H865" s="221">
        <v>8.64</v>
      </c>
      <c r="I865" s="222"/>
      <c r="J865" s="218"/>
      <c r="K865" s="218"/>
      <c r="L865" s="223"/>
      <c r="M865" s="224"/>
      <c r="N865" s="225"/>
      <c r="O865" s="225"/>
      <c r="P865" s="225"/>
      <c r="Q865" s="225"/>
      <c r="R865" s="225"/>
      <c r="S865" s="225"/>
      <c r="T865" s="226"/>
      <c r="AT865" s="227" t="s">
        <v>153</v>
      </c>
      <c r="AU865" s="227" t="s">
        <v>87</v>
      </c>
      <c r="AV865" s="13" t="s">
        <v>87</v>
      </c>
      <c r="AW865" s="13" t="s">
        <v>33</v>
      </c>
      <c r="AX865" s="13" t="s">
        <v>77</v>
      </c>
      <c r="AY865" s="227" t="s">
        <v>144</v>
      </c>
    </row>
    <row r="866" spans="2:51" s="13" customFormat="1" ht="12">
      <c r="B866" s="217"/>
      <c r="C866" s="218"/>
      <c r="D866" s="208" t="s">
        <v>153</v>
      </c>
      <c r="E866" s="219" t="s">
        <v>1</v>
      </c>
      <c r="F866" s="220" t="s">
        <v>1407</v>
      </c>
      <c r="G866" s="218"/>
      <c r="H866" s="221">
        <v>8.64</v>
      </c>
      <c r="I866" s="222"/>
      <c r="J866" s="218"/>
      <c r="K866" s="218"/>
      <c r="L866" s="223"/>
      <c r="M866" s="224"/>
      <c r="N866" s="225"/>
      <c r="O866" s="225"/>
      <c r="P866" s="225"/>
      <c r="Q866" s="225"/>
      <c r="R866" s="225"/>
      <c r="S866" s="225"/>
      <c r="T866" s="226"/>
      <c r="AT866" s="227" t="s">
        <v>153</v>
      </c>
      <c r="AU866" s="227" t="s">
        <v>87</v>
      </c>
      <c r="AV866" s="13" t="s">
        <v>87</v>
      </c>
      <c r="AW866" s="13" t="s">
        <v>33</v>
      </c>
      <c r="AX866" s="13" t="s">
        <v>77</v>
      </c>
      <c r="AY866" s="227" t="s">
        <v>144</v>
      </c>
    </row>
    <row r="867" spans="2:51" s="15" customFormat="1" ht="12">
      <c r="B867" s="249"/>
      <c r="C867" s="250"/>
      <c r="D867" s="208" t="s">
        <v>153</v>
      </c>
      <c r="E867" s="251" t="s">
        <v>1</v>
      </c>
      <c r="F867" s="252" t="s">
        <v>251</v>
      </c>
      <c r="G867" s="250"/>
      <c r="H867" s="253">
        <v>65.28</v>
      </c>
      <c r="I867" s="254"/>
      <c r="J867" s="250"/>
      <c r="K867" s="250"/>
      <c r="L867" s="255"/>
      <c r="M867" s="256"/>
      <c r="N867" s="257"/>
      <c r="O867" s="257"/>
      <c r="P867" s="257"/>
      <c r="Q867" s="257"/>
      <c r="R867" s="257"/>
      <c r="S867" s="257"/>
      <c r="T867" s="258"/>
      <c r="AT867" s="259" t="s">
        <v>153</v>
      </c>
      <c r="AU867" s="259" t="s">
        <v>87</v>
      </c>
      <c r="AV867" s="15" t="s">
        <v>164</v>
      </c>
      <c r="AW867" s="15" t="s">
        <v>33</v>
      </c>
      <c r="AX867" s="15" t="s">
        <v>77</v>
      </c>
      <c r="AY867" s="259" t="s">
        <v>144</v>
      </c>
    </row>
    <row r="868" spans="2:51" s="12" customFormat="1" ht="12">
      <c r="B868" s="206"/>
      <c r="C868" s="207"/>
      <c r="D868" s="208" t="s">
        <v>153</v>
      </c>
      <c r="E868" s="209" t="s">
        <v>1</v>
      </c>
      <c r="F868" s="210" t="s">
        <v>1394</v>
      </c>
      <c r="G868" s="207"/>
      <c r="H868" s="209" t="s">
        <v>1</v>
      </c>
      <c r="I868" s="211"/>
      <c r="J868" s="207"/>
      <c r="K868" s="207"/>
      <c r="L868" s="212"/>
      <c r="M868" s="213"/>
      <c r="N868" s="214"/>
      <c r="O868" s="214"/>
      <c r="P868" s="214"/>
      <c r="Q868" s="214"/>
      <c r="R868" s="214"/>
      <c r="S868" s="214"/>
      <c r="T868" s="215"/>
      <c r="AT868" s="216" t="s">
        <v>153</v>
      </c>
      <c r="AU868" s="216" t="s">
        <v>87</v>
      </c>
      <c r="AV868" s="12" t="s">
        <v>82</v>
      </c>
      <c r="AW868" s="12" t="s">
        <v>33</v>
      </c>
      <c r="AX868" s="12" t="s">
        <v>77</v>
      </c>
      <c r="AY868" s="216" t="s">
        <v>144</v>
      </c>
    </row>
    <row r="869" spans="2:51" s="13" customFormat="1" ht="12">
      <c r="B869" s="217"/>
      <c r="C869" s="218"/>
      <c r="D869" s="208" t="s">
        <v>153</v>
      </c>
      <c r="E869" s="219" t="s">
        <v>1</v>
      </c>
      <c r="F869" s="220" t="s">
        <v>1408</v>
      </c>
      <c r="G869" s="218"/>
      <c r="H869" s="221">
        <v>10</v>
      </c>
      <c r="I869" s="222"/>
      <c r="J869" s="218"/>
      <c r="K869" s="218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153</v>
      </c>
      <c r="AU869" s="227" t="s">
        <v>87</v>
      </c>
      <c r="AV869" s="13" t="s">
        <v>87</v>
      </c>
      <c r="AW869" s="13" t="s">
        <v>33</v>
      </c>
      <c r="AX869" s="13" t="s">
        <v>77</v>
      </c>
      <c r="AY869" s="227" t="s">
        <v>144</v>
      </c>
    </row>
    <row r="870" spans="2:51" s="13" customFormat="1" ht="12">
      <c r="B870" s="217"/>
      <c r="C870" s="218"/>
      <c r="D870" s="208" t="s">
        <v>153</v>
      </c>
      <c r="E870" s="219" t="s">
        <v>1</v>
      </c>
      <c r="F870" s="220" t="s">
        <v>1409</v>
      </c>
      <c r="G870" s="218"/>
      <c r="H870" s="221">
        <v>16.3</v>
      </c>
      <c r="I870" s="222"/>
      <c r="J870" s="218"/>
      <c r="K870" s="218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153</v>
      </c>
      <c r="AU870" s="227" t="s">
        <v>87</v>
      </c>
      <c r="AV870" s="13" t="s">
        <v>87</v>
      </c>
      <c r="AW870" s="13" t="s">
        <v>33</v>
      </c>
      <c r="AX870" s="13" t="s">
        <v>77</v>
      </c>
      <c r="AY870" s="227" t="s">
        <v>144</v>
      </c>
    </row>
    <row r="871" spans="2:51" s="13" customFormat="1" ht="12">
      <c r="B871" s="217"/>
      <c r="C871" s="218"/>
      <c r="D871" s="208" t="s">
        <v>153</v>
      </c>
      <c r="E871" s="219" t="s">
        <v>1</v>
      </c>
      <c r="F871" s="220" t="s">
        <v>1410</v>
      </c>
      <c r="G871" s="218"/>
      <c r="H871" s="221">
        <v>6.9</v>
      </c>
      <c r="I871" s="222"/>
      <c r="J871" s="218"/>
      <c r="K871" s="218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153</v>
      </c>
      <c r="AU871" s="227" t="s">
        <v>87</v>
      </c>
      <c r="AV871" s="13" t="s">
        <v>87</v>
      </c>
      <c r="AW871" s="13" t="s">
        <v>33</v>
      </c>
      <c r="AX871" s="13" t="s">
        <v>77</v>
      </c>
      <c r="AY871" s="227" t="s">
        <v>144</v>
      </c>
    </row>
    <row r="872" spans="2:51" s="15" customFormat="1" ht="12">
      <c r="B872" s="249"/>
      <c r="C872" s="250"/>
      <c r="D872" s="208" t="s">
        <v>153</v>
      </c>
      <c r="E872" s="251" t="s">
        <v>1</v>
      </c>
      <c r="F872" s="252" t="s">
        <v>251</v>
      </c>
      <c r="G872" s="250"/>
      <c r="H872" s="253">
        <v>33.2</v>
      </c>
      <c r="I872" s="254"/>
      <c r="J872" s="250"/>
      <c r="K872" s="250"/>
      <c r="L872" s="255"/>
      <c r="M872" s="256"/>
      <c r="N872" s="257"/>
      <c r="O872" s="257"/>
      <c r="P872" s="257"/>
      <c r="Q872" s="257"/>
      <c r="R872" s="257"/>
      <c r="S872" s="257"/>
      <c r="T872" s="258"/>
      <c r="AT872" s="259" t="s">
        <v>153</v>
      </c>
      <c r="AU872" s="259" t="s">
        <v>87</v>
      </c>
      <c r="AV872" s="15" t="s">
        <v>164</v>
      </c>
      <c r="AW872" s="15" t="s">
        <v>33</v>
      </c>
      <c r="AX872" s="15" t="s">
        <v>77</v>
      </c>
      <c r="AY872" s="259" t="s">
        <v>144</v>
      </c>
    </row>
    <row r="873" spans="2:51" s="14" customFormat="1" ht="12">
      <c r="B873" s="228"/>
      <c r="C873" s="229"/>
      <c r="D873" s="208" t="s">
        <v>153</v>
      </c>
      <c r="E873" s="230" t="s">
        <v>1</v>
      </c>
      <c r="F873" s="231" t="s">
        <v>163</v>
      </c>
      <c r="G873" s="229"/>
      <c r="H873" s="232">
        <v>98.48</v>
      </c>
      <c r="I873" s="233"/>
      <c r="J873" s="229"/>
      <c r="K873" s="229"/>
      <c r="L873" s="234"/>
      <c r="M873" s="235"/>
      <c r="N873" s="236"/>
      <c r="O873" s="236"/>
      <c r="P873" s="236"/>
      <c r="Q873" s="236"/>
      <c r="R873" s="236"/>
      <c r="S873" s="236"/>
      <c r="T873" s="237"/>
      <c r="AT873" s="238" t="s">
        <v>153</v>
      </c>
      <c r="AU873" s="238" t="s">
        <v>87</v>
      </c>
      <c r="AV873" s="14" t="s">
        <v>151</v>
      </c>
      <c r="AW873" s="14" t="s">
        <v>33</v>
      </c>
      <c r="AX873" s="14" t="s">
        <v>82</v>
      </c>
      <c r="AY873" s="238" t="s">
        <v>144</v>
      </c>
    </row>
    <row r="874" spans="2:51" s="13" customFormat="1" ht="12">
      <c r="B874" s="217"/>
      <c r="C874" s="218"/>
      <c r="D874" s="208" t="s">
        <v>153</v>
      </c>
      <c r="E874" s="218"/>
      <c r="F874" s="220" t="s">
        <v>1411</v>
      </c>
      <c r="G874" s="218"/>
      <c r="H874" s="221">
        <v>103.404</v>
      </c>
      <c r="I874" s="222"/>
      <c r="J874" s="218"/>
      <c r="K874" s="218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153</v>
      </c>
      <c r="AU874" s="227" t="s">
        <v>87</v>
      </c>
      <c r="AV874" s="13" t="s">
        <v>87</v>
      </c>
      <c r="AW874" s="13" t="s">
        <v>4</v>
      </c>
      <c r="AX874" s="13" t="s">
        <v>82</v>
      </c>
      <c r="AY874" s="227" t="s">
        <v>144</v>
      </c>
    </row>
    <row r="875" spans="2:65" s="1" customFormat="1" ht="36" customHeight="1">
      <c r="B875" s="35"/>
      <c r="C875" s="193" t="s">
        <v>1412</v>
      </c>
      <c r="D875" s="193" t="s">
        <v>146</v>
      </c>
      <c r="E875" s="194" t="s">
        <v>1413</v>
      </c>
      <c r="F875" s="195" t="s">
        <v>1414</v>
      </c>
      <c r="G875" s="196" t="s">
        <v>787</v>
      </c>
      <c r="H875" s="197">
        <v>1</v>
      </c>
      <c r="I875" s="198"/>
      <c r="J875" s="199">
        <f>ROUND(I875*H875,2)</f>
        <v>0</v>
      </c>
      <c r="K875" s="195" t="s">
        <v>1</v>
      </c>
      <c r="L875" s="39"/>
      <c r="M875" s="200" t="s">
        <v>1</v>
      </c>
      <c r="N875" s="201" t="s">
        <v>42</v>
      </c>
      <c r="O875" s="67"/>
      <c r="P875" s="202">
        <f>O875*H875</f>
        <v>0</v>
      </c>
      <c r="Q875" s="202">
        <v>0</v>
      </c>
      <c r="R875" s="202">
        <f>Q875*H875</f>
        <v>0</v>
      </c>
      <c r="S875" s="202">
        <v>0</v>
      </c>
      <c r="T875" s="203">
        <f>S875*H875</f>
        <v>0</v>
      </c>
      <c r="AR875" s="204" t="s">
        <v>236</v>
      </c>
      <c r="AT875" s="204" t="s">
        <v>146</v>
      </c>
      <c r="AU875" s="204" t="s">
        <v>87</v>
      </c>
      <c r="AY875" s="17" t="s">
        <v>144</v>
      </c>
      <c r="BE875" s="205">
        <f>IF(N875="základní",J875,0)</f>
        <v>0</v>
      </c>
      <c r="BF875" s="205">
        <f>IF(N875="snížená",J875,0)</f>
        <v>0</v>
      </c>
      <c r="BG875" s="205">
        <f>IF(N875="zákl. přenesená",J875,0)</f>
        <v>0</v>
      </c>
      <c r="BH875" s="205">
        <f>IF(N875="sníž. přenesená",J875,0)</f>
        <v>0</v>
      </c>
      <c r="BI875" s="205">
        <f>IF(N875="nulová",J875,0)</f>
        <v>0</v>
      </c>
      <c r="BJ875" s="17" t="s">
        <v>82</v>
      </c>
      <c r="BK875" s="205">
        <f>ROUND(I875*H875,2)</f>
        <v>0</v>
      </c>
      <c r="BL875" s="17" t="s">
        <v>236</v>
      </c>
      <c r="BM875" s="204" t="s">
        <v>1415</v>
      </c>
    </row>
    <row r="876" spans="2:51" s="13" customFormat="1" ht="33.75">
      <c r="B876" s="217"/>
      <c r="C876" s="218"/>
      <c r="D876" s="208" t="s">
        <v>153</v>
      </c>
      <c r="E876" s="219" t="s">
        <v>1</v>
      </c>
      <c r="F876" s="220" t="s">
        <v>1416</v>
      </c>
      <c r="G876" s="218"/>
      <c r="H876" s="221">
        <v>1</v>
      </c>
      <c r="I876" s="222"/>
      <c r="J876" s="218"/>
      <c r="K876" s="218"/>
      <c r="L876" s="223"/>
      <c r="M876" s="224"/>
      <c r="N876" s="225"/>
      <c r="O876" s="225"/>
      <c r="P876" s="225"/>
      <c r="Q876" s="225"/>
      <c r="R876" s="225"/>
      <c r="S876" s="225"/>
      <c r="T876" s="226"/>
      <c r="AT876" s="227" t="s">
        <v>153</v>
      </c>
      <c r="AU876" s="227" t="s">
        <v>87</v>
      </c>
      <c r="AV876" s="13" t="s">
        <v>87</v>
      </c>
      <c r="AW876" s="13" t="s">
        <v>33</v>
      </c>
      <c r="AX876" s="13" t="s">
        <v>82</v>
      </c>
      <c r="AY876" s="227" t="s">
        <v>144</v>
      </c>
    </row>
    <row r="877" spans="2:65" s="1" customFormat="1" ht="24" customHeight="1">
      <c r="B877" s="35"/>
      <c r="C877" s="193" t="s">
        <v>1417</v>
      </c>
      <c r="D877" s="193" t="s">
        <v>146</v>
      </c>
      <c r="E877" s="194" t="s">
        <v>1418</v>
      </c>
      <c r="F877" s="195" t="s">
        <v>1419</v>
      </c>
      <c r="G877" s="196" t="s">
        <v>210</v>
      </c>
      <c r="H877" s="197">
        <v>569.328</v>
      </c>
      <c r="I877" s="198"/>
      <c r="J877" s="199">
        <f>ROUND(I877*H877,2)</f>
        <v>0</v>
      </c>
      <c r="K877" s="195" t="s">
        <v>150</v>
      </c>
      <c r="L877" s="39"/>
      <c r="M877" s="200" t="s">
        <v>1</v>
      </c>
      <c r="N877" s="201" t="s">
        <v>42</v>
      </c>
      <c r="O877" s="67"/>
      <c r="P877" s="202">
        <f>O877*H877</f>
        <v>0</v>
      </c>
      <c r="Q877" s="202">
        <v>0.0002</v>
      </c>
      <c r="R877" s="202">
        <f>Q877*H877</f>
        <v>0.1138656</v>
      </c>
      <c r="S877" s="202">
        <v>0</v>
      </c>
      <c r="T877" s="203">
        <f>S877*H877</f>
        <v>0</v>
      </c>
      <c r="AR877" s="204" t="s">
        <v>236</v>
      </c>
      <c r="AT877" s="204" t="s">
        <v>146</v>
      </c>
      <c r="AU877" s="204" t="s">
        <v>87</v>
      </c>
      <c r="AY877" s="17" t="s">
        <v>144</v>
      </c>
      <c r="BE877" s="205">
        <f>IF(N877="základní",J877,0)</f>
        <v>0</v>
      </c>
      <c r="BF877" s="205">
        <f>IF(N877="snížená",J877,0)</f>
        <v>0</v>
      </c>
      <c r="BG877" s="205">
        <f>IF(N877="zákl. přenesená",J877,0)</f>
        <v>0</v>
      </c>
      <c r="BH877" s="205">
        <f>IF(N877="sníž. přenesená",J877,0)</f>
        <v>0</v>
      </c>
      <c r="BI877" s="205">
        <f>IF(N877="nulová",J877,0)</f>
        <v>0</v>
      </c>
      <c r="BJ877" s="17" t="s">
        <v>82</v>
      </c>
      <c r="BK877" s="205">
        <f>ROUND(I877*H877,2)</f>
        <v>0</v>
      </c>
      <c r="BL877" s="17" t="s">
        <v>236</v>
      </c>
      <c r="BM877" s="204" t="s">
        <v>1420</v>
      </c>
    </row>
    <row r="878" spans="2:51" s="12" customFormat="1" ht="12">
      <c r="B878" s="206"/>
      <c r="C878" s="207"/>
      <c r="D878" s="208" t="s">
        <v>153</v>
      </c>
      <c r="E878" s="209" t="s">
        <v>1</v>
      </c>
      <c r="F878" s="210" t="s">
        <v>246</v>
      </c>
      <c r="G878" s="207"/>
      <c r="H878" s="209" t="s">
        <v>1</v>
      </c>
      <c r="I878" s="211"/>
      <c r="J878" s="207"/>
      <c r="K878" s="207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153</v>
      </c>
      <c r="AU878" s="216" t="s">
        <v>87</v>
      </c>
      <c r="AV878" s="12" t="s">
        <v>82</v>
      </c>
      <c r="AW878" s="12" t="s">
        <v>33</v>
      </c>
      <c r="AX878" s="12" t="s">
        <v>77</v>
      </c>
      <c r="AY878" s="216" t="s">
        <v>144</v>
      </c>
    </row>
    <row r="879" spans="2:51" s="13" customFormat="1" ht="22.5">
      <c r="B879" s="217"/>
      <c r="C879" s="218"/>
      <c r="D879" s="208" t="s">
        <v>153</v>
      </c>
      <c r="E879" s="219" t="s">
        <v>1</v>
      </c>
      <c r="F879" s="220" t="s">
        <v>247</v>
      </c>
      <c r="G879" s="218"/>
      <c r="H879" s="221">
        <v>170.676</v>
      </c>
      <c r="I879" s="222"/>
      <c r="J879" s="218"/>
      <c r="K879" s="218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153</v>
      </c>
      <c r="AU879" s="227" t="s">
        <v>87</v>
      </c>
      <c r="AV879" s="13" t="s">
        <v>87</v>
      </c>
      <c r="AW879" s="13" t="s">
        <v>33</v>
      </c>
      <c r="AX879" s="13" t="s">
        <v>77</v>
      </c>
      <c r="AY879" s="227" t="s">
        <v>144</v>
      </c>
    </row>
    <row r="880" spans="2:51" s="13" customFormat="1" ht="12">
      <c r="B880" s="217"/>
      <c r="C880" s="218"/>
      <c r="D880" s="208" t="s">
        <v>153</v>
      </c>
      <c r="E880" s="219" t="s">
        <v>1</v>
      </c>
      <c r="F880" s="220" t="s">
        <v>250</v>
      </c>
      <c r="G880" s="218"/>
      <c r="H880" s="221">
        <v>-26.44</v>
      </c>
      <c r="I880" s="222"/>
      <c r="J880" s="218"/>
      <c r="K880" s="218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153</v>
      </c>
      <c r="AU880" s="227" t="s">
        <v>87</v>
      </c>
      <c r="AV880" s="13" t="s">
        <v>87</v>
      </c>
      <c r="AW880" s="13" t="s">
        <v>33</v>
      </c>
      <c r="AX880" s="13" t="s">
        <v>77</v>
      </c>
      <c r="AY880" s="227" t="s">
        <v>144</v>
      </c>
    </row>
    <row r="881" spans="2:51" s="13" customFormat="1" ht="12">
      <c r="B881" s="217"/>
      <c r="C881" s="218"/>
      <c r="D881" s="208" t="s">
        <v>153</v>
      </c>
      <c r="E881" s="219" t="s">
        <v>1</v>
      </c>
      <c r="F881" s="220" t="s">
        <v>1353</v>
      </c>
      <c r="G881" s="218"/>
      <c r="H881" s="221">
        <v>177.9</v>
      </c>
      <c r="I881" s="222"/>
      <c r="J881" s="218"/>
      <c r="K881" s="218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153</v>
      </c>
      <c r="AU881" s="227" t="s">
        <v>87</v>
      </c>
      <c r="AV881" s="13" t="s">
        <v>87</v>
      </c>
      <c r="AW881" s="13" t="s">
        <v>33</v>
      </c>
      <c r="AX881" s="13" t="s">
        <v>77</v>
      </c>
      <c r="AY881" s="227" t="s">
        <v>144</v>
      </c>
    </row>
    <row r="882" spans="2:51" s="15" customFormat="1" ht="12">
      <c r="B882" s="249"/>
      <c r="C882" s="250"/>
      <c r="D882" s="208" t="s">
        <v>153</v>
      </c>
      <c r="E882" s="251" t="s">
        <v>1</v>
      </c>
      <c r="F882" s="252" t="s">
        <v>251</v>
      </c>
      <c r="G882" s="250"/>
      <c r="H882" s="253">
        <v>322.136</v>
      </c>
      <c r="I882" s="254"/>
      <c r="J882" s="250"/>
      <c r="K882" s="250"/>
      <c r="L882" s="255"/>
      <c r="M882" s="256"/>
      <c r="N882" s="257"/>
      <c r="O882" s="257"/>
      <c r="P882" s="257"/>
      <c r="Q882" s="257"/>
      <c r="R882" s="257"/>
      <c r="S882" s="257"/>
      <c r="T882" s="258"/>
      <c r="AT882" s="259" t="s">
        <v>153</v>
      </c>
      <c r="AU882" s="259" t="s">
        <v>87</v>
      </c>
      <c r="AV882" s="15" t="s">
        <v>164</v>
      </c>
      <c r="AW882" s="15" t="s">
        <v>33</v>
      </c>
      <c r="AX882" s="15" t="s">
        <v>77</v>
      </c>
      <c r="AY882" s="259" t="s">
        <v>144</v>
      </c>
    </row>
    <row r="883" spans="2:51" s="12" customFormat="1" ht="12">
      <c r="B883" s="206"/>
      <c r="C883" s="207"/>
      <c r="D883" s="208" t="s">
        <v>153</v>
      </c>
      <c r="E883" s="209" t="s">
        <v>1</v>
      </c>
      <c r="F883" s="210" t="s">
        <v>252</v>
      </c>
      <c r="G883" s="207"/>
      <c r="H883" s="209" t="s">
        <v>1</v>
      </c>
      <c r="I883" s="211"/>
      <c r="J883" s="207"/>
      <c r="K883" s="207"/>
      <c r="L883" s="212"/>
      <c r="M883" s="213"/>
      <c r="N883" s="214"/>
      <c r="O883" s="214"/>
      <c r="P883" s="214"/>
      <c r="Q883" s="214"/>
      <c r="R883" s="214"/>
      <c r="S883" s="214"/>
      <c r="T883" s="215"/>
      <c r="AT883" s="216" t="s">
        <v>153</v>
      </c>
      <c r="AU883" s="216" t="s">
        <v>87</v>
      </c>
      <c r="AV883" s="12" t="s">
        <v>82</v>
      </c>
      <c r="AW883" s="12" t="s">
        <v>33</v>
      </c>
      <c r="AX883" s="12" t="s">
        <v>77</v>
      </c>
      <c r="AY883" s="216" t="s">
        <v>144</v>
      </c>
    </row>
    <row r="884" spans="2:51" s="13" customFormat="1" ht="12">
      <c r="B884" s="217"/>
      <c r="C884" s="218"/>
      <c r="D884" s="208" t="s">
        <v>153</v>
      </c>
      <c r="E884" s="219" t="s">
        <v>1</v>
      </c>
      <c r="F884" s="220" t="s">
        <v>253</v>
      </c>
      <c r="G884" s="218"/>
      <c r="H884" s="221">
        <v>42.372</v>
      </c>
      <c r="I884" s="222"/>
      <c r="J884" s="218"/>
      <c r="K884" s="218"/>
      <c r="L884" s="223"/>
      <c r="M884" s="224"/>
      <c r="N884" s="225"/>
      <c r="O884" s="225"/>
      <c r="P884" s="225"/>
      <c r="Q884" s="225"/>
      <c r="R884" s="225"/>
      <c r="S884" s="225"/>
      <c r="T884" s="226"/>
      <c r="AT884" s="227" t="s">
        <v>153</v>
      </c>
      <c r="AU884" s="227" t="s">
        <v>87</v>
      </c>
      <c r="AV884" s="13" t="s">
        <v>87</v>
      </c>
      <c r="AW884" s="13" t="s">
        <v>33</v>
      </c>
      <c r="AX884" s="13" t="s">
        <v>77</v>
      </c>
      <c r="AY884" s="227" t="s">
        <v>144</v>
      </c>
    </row>
    <row r="885" spans="2:51" s="13" customFormat="1" ht="12">
      <c r="B885" s="217"/>
      <c r="C885" s="218"/>
      <c r="D885" s="208" t="s">
        <v>153</v>
      </c>
      <c r="E885" s="219" t="s">
        <v>1</v>
      </c>
      <c r="F885" s="220" t="s">
        <v>255</v>
      </c>
      <c r="G885" s="218"/>
      <c r="H885" s="221">
        <v>-5.67</v>
      </c>
      <c r="I885" s="222"/>
      <c r="J885" s="218"/>
      <c r="K885" s="218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153</v>
      </c>
      <c r="AU885" s="227" t="s">
        <v>87</v>
      </c>
      <c r="AV885" s="13" t="s">
        <v>87</v>
      </c>
      <c r="AW885" s="13" t="s">
        <v>33</v>
      </c>
      <c r="AX885" s="13" t="s">
        <v>77</v>
      </c>
      <c r="AY885" s="227" t="s">
        <v>144</v>
      </c>
    </row>
    <row r="886" spans="2:51" s="13" customFormat="1" ht="12">
      <c r="B886" s="217"/>
      <c r="C886" s="218"/>
      <c r="D886" s="208" t="s">
        <v>153</v>
      </c>
      <c r="E886" s="219" t="s">
        <v>1</v>
      </c>
      <c r="F886" s="220" t="s">
        <v>1354</v>
      </c>
      <c r="G886" s="218"/>
      <c r="H886" s="221">
        <v>13.4</v>
      </c>
      <c r="I886" s="222"/>
      <c r="J886" s="218"/>
      <c r="K886" s="218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153</v>
      </c>
      <c r="AU886" s="227" t="s">
        <v>87</v>
      </c>
      <c r="AV886" s="13" t="s">
        <v>87</v>
      </c>
      <c r="AW886" s="13" t="s">
        <v>33</v>
      </c>
      <c r="AX886" s="13" t="s">
        <v>77</v>
      </c>
      <c r="AY886" s="227" t="s">
        <v>144</v>
      </c>
    </row>
    <row r="887" spans="2:51" s="15" customFormat="1" ht="12">
      <c r="B887" s="249"/>
      <c r="C887" s="250"/>
      <c r="D887" s="208" t="s">
        <v>153</v>
      </c>
      <c r="E887" s="251" t="s">
        <v>1</v>
      </c>
      <c r="F887" s="252" t="s">
        <v>251</v>
      </c>
      <c r="G887" s="250"/>
      <c r="H887" s="253">
        <v>50.102</v>
      </c>
      <c r="I887" s="254"/>
      <c r="J887" s="250"/>
      <c r="K887" s="250"/>
      <c r="L887" s="255"/>
      <c r="M887" s="256"/>
      <c r="N887" s="257"/>
      <c r="O887" s="257"/>
      <c r="P887" s="257"/>
      <c r="Q887" s="257"/>
      <c r="R887" s="257"/>
      <c r="S887" s="257"/>
      <c r="T887" s="258"/>
      <c r="AT887" s="259" t="s">
        <v>153</v>
      </c>
      <c r="AU887" s="259" t="s">
        <v>87</v>
      </c>
      <c r="AV887" s="15" t="s">
        <v>164</v>
      </c>
      <c r="AW887" s="15" t="s">
        <v>33</v>
      </c>
      <c r="AX887" s="15" t="s">
        <v>77</v>
      </c>
      <c r="AY887" s="259" t="s">
        <v>144</v>
      </c>
    </row>
    <row r="888" spans="2:51" s="12" customFormat="1" ht="12">
      <c r="B888" s="206"/>
      <c r="C888" s="207"/>
      <c r="D888" s="208" t="s">
        <v>153</v>
      </c>
      <c r="E888" s="209" t="s">
        <v>1</v>
      </c>
      <c r="F888" s="210" t="s">
        <v>1355</v>
      </c>
      <c r="G888" s="207"/>
      <c r="H888" s="209" t="s">
        <v>1</v>
      </c>
      <c r="I888" s="211"/>
      <c r="J888" s="207"/>
      <c r="K888" s="207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153</v>
      </c>
      <c r="AU888" s="216" t="s">
        <v>87</v>
      </c>
      <c r="AV888" s="12" t="s">
        <v>82</v>
      </c>
      <c r="AW888" s="12" t="s">
        <v>33</v>
      </c>
      <c r="AX888" s="12" t="s">
        <v>77</v>
      </c>
      <c r="AY888" s="216" t="s">
        <v>144</v>
      </c>
    </row>
    <row r="889" spans="2:51" s="13" customFormat="1" ht="12">
      <c r="B889" s="217"/>
      <c r="C889" s="218"/>
      <c r="D889" s="208" t="s">
        <v>153</v>
      </c>
      <c r="E889" s="219" t="s">
        <v>1</v>
      </c>
      <c r="F889" s="220" t="s">
        <v>1356</v>
      </c>
      <c r="G889" s="218"/>
      <c r="H889" s="221">
        <v>80.15</v>
      </c>
      <c r="I889" s="222"/>
      <c r="J889" s="218"/>
      <c r="K889" s="218"/>
      <c r="L889" s="223"/>
      <c r="M889" s="224"/>
      <c r="N889" s="225"/>
      <c r="O889" s="225"/>
      <c r="P889" s="225"/>
      <c r="Q889" s="225"/>
      <c r="R889" s="225"/>
      <c r="S889" s="225"/>
      <c r="T889" s="226"/>
      <c r="AT889" s="227" t="s">
        <v>153</v>
      </c>
      <c r="AU889" s="227" t="s">
        <v>87</v>
      </c>
      <c r="AV889" s="13" t="s">
        <v>87</v>
      </c>
      <c r="AW889" s="13" t="s">
        <v>33</v>
      </c>
      <c r="AX889" s="13" t="s">
        <v>77</v>
      </c>
      <c r="AY889" s="227" t="s">
        <v>144</v>
      </c>
    </row>
    <row r="890" spans="2:51" s="13" customFormat="1" ht="12">
      <c r="B890" s="217"/>
      <c r="C890" s="218"/>
      <c r="D890" s="208" t="s">
        <v>153</v>
      </c>
      <c r="E890" s="219" t="s">
        <v>1</v>
      </c>
      <c r="F890" s="220" t="s">
        <v>1357</v>
      </c>
      <c r="G890" s="218"/>
      <c r="H890" s="221">
        <v>-10.8</v>
      </c>
      <c r="I890" s="222"/>
      <c r="J890" s="218"/>
      <c r="K890" s="218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153</v>
      </c>
      <c r="AU890" s="227" t="s">
        <v>87</v>
      </c>
      <c r="AV890" s="13" t="s">
        <v>87</v>
      </c>
      <c r="AW890" s="13" t="s">
        <v>33</v>
      </c>
      <c r="AX890" s="13" t="s">
        <v>77</v>
      </c>
      <c r="AY890" s="227" t="s">
        <v>144</v>
      </c>
    </row>
    <row r="891" spans="2:51" s="13" customFormat="1" ht="12">
      <c r="B891" s="217"/>
      <c r="C891" s="218"/>
      <c r="D891" s="208" t="s">
        <v>153</v>
      </c>
      <c r="E891" s="219" t="s">
        <v>1</v>
      </c>
      <c r="F891" s="220" t="s">
        <v>1358</v>
      </c>
      <c r="G891" s="218"/>
      <c r="H891" s="221">
        <v>85.05</v>
      </c>
      <c r="I891" s="222"/>
      <c r="J891" s="218"/>
      <c r="K891" s="218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153</v>
      </c>
      <c r="AU891" s="227" t="s">
        <v>87</v>
      </c>
      <c r="AV891" s="13" t="s">
        <v>87</v>
      </c>
      <c r="AW891" s="13" t="s">
        <v>33</v>
      </c>
      <c r="AX891" s="13" t="s">
        <v>77</v>
      </c>
      <c r="AY891" s="227" t="s">
        <v>144</v>
      </c>
    </row>
    <row r="892" spans="2:51" s="15" customFormat="1" ht="12">
      <c r="B892" s="249"/>
      <c r="C892" s="250"/>
      <c r="D892" s="208" t="s">
        <v>153</v>
      </c>
      <c r="E892" s="251" t="s">
        <v>1</v>
      </c>
      <c r="F892" s="252" t="s">
        <v>251</v>
      </c>
      <c r="G892" s="250"/>
      <c r="H892" s="253">
        <v>154.4</v>
      </c>
      <c r="I892" s="254"/>
      <c r="J892" s="250"/>
      <c r="K892" s="250"/>
      <c r="L892" s="255"/>
      <c r="M892" s="256"/>
      <c r="N892" s="257"/>
      <c r="O892" s="257"/>
      <c r="P892" s="257"/>
      <c r="Q892" s="257"/>
      <c r="R892" s="257"/>
      <c r="S892" s="257"/>
      <c r="T892" s="258"/>
      <c r="AT892" s="259" t="s">
        <v>153</v>
      </c>
      <c r="AU892" s="259" t="s">
        <v>87</v>
      </c>
      <c r="AV892" s="15" t="s">
        <v>164</v>
      </c>
      <c r="AW892" s="15" t="s">
        <v>33</v>
      </c>
      <c r="AX892" s="15" t="s">
        <v>77</v>
      </c>
      <c r="AY892" s="259" t="s">
        <v>144</v>
      </c>
    </row>
    <row r="893" spans="2:51" s="13" customFormat="1" ht="12">
      <c r="B893" s="217"/>
      <c r="C893" s="218"/>
      <c r="D893" s="208" t="s">
        <v>153</v>
      </c>
      <c r="E893" s="219" t="s">
        <v>1</v>
      </c>
      <c r="F893" s="220" t="s">
        <v>1359</v>
      </c>
      <c r="G893" s="218"/>
      <c r="H893" s="221">
        <v>42.69</v>
      </c>
      <c r="I893" s="222"/>
      <c r="J893" s="218"/>
      <c r="K893" s="218"/>
      <c r="L893" s="223"/>
      <c r="M893" s="224"/>
      <c r="N893" s="225"/>
      <c r="O893" s="225"/>
      <c r="P893" s="225"/>
      <c r="Q893" s="225"/>
      <c r="R893" s="225"/>
      <c r="S893" s="225"/>
      <c r="T893" s="226"/>
      <c r="AT893" s="227" t="s">
        <v>153</v>
      </c>
      <c r="AU893" s="227" t="s">
        <v>87</v>
      </c>
      <c r="AV893" s="13" t="s">
        <v>87</v>
      </c>
      <c r="AW893" s="13" t="s">
        <v>33</v>
      </c>
      <c r="AX893" s="13" t="s">
        <v>77</v>
      </c>
      <c r="AY893" s="227" t="s">
        <v>144</v>
      </c>
    </row>
    <row r="894" spans="2:51" s="14" customFormat="1" ht="12">
      <c r="B894" s="228"/>
      <c r="C894" s="229"/>
      <c r="D894" s="208" t="s">
        <v>153</v>
      </c>
      <c r="E894" s="230" t="s">
        <v>1</v>
      </c>
      <c r="F894" s="231" t="s">
        <v>163</v>
      </c>
      <c r="G894" s="229"/>
      <c r="H894" s="232">
        <v>569.328</v>
      </c>
      <c r="I894" s="233"/>
      <c r="J894" s="229"/>
      <c r="K894" s="229"/>
      <c r="L894" s="234"/>
      <c r="M894" s="235"/>
      <c r="N894" s="236"/>
      <c r="O894" s="236"/>
      <c r="P894" s="236"/>
      <c r="Q894" s="236"/>
      <c r="R894" s="236"/>
      <c r="S894" s="236"/>
      <c r="T894" s="237"/>
      <c r="AT894" s="238" t="s">
        <v>153</v>
      </c>
      <c r="AU894" s="238" t="s">
        <v>87</v>
      </c>
      <c r="AV894" s="14" t="s">
        <v>151</v>
      </c>
      <c r="AW894" s="14" t="s">
        <v>33</v>
      </c>
      <c r="AX894" s="14" t="s">
        <v>82</v>
      </c>
      <c r="AY894" s="238" t="s">
        <v>144</v>
      </c>
    </row>
    <row r="895" spans="2:65" s="1" customFormat="1" ht="24" customHeight="1">
      <c r="B895" s="35"/>
      <c r="C895" s="193" t="s">
        <v>1421</v>
      </c>
      <c r="D895" s="193" t="s">
        <v>146</v>
      </c>
      <c r="E895" s="194" t="s">
        <v>1422</v>
      </c>
      <c r="F895" s="195" t="s">
        <v>1423</v>
      </c>
      <c r="G895" s="196" t="s">
        <v>210</v>
      </c>
      <c r="H895" s="197">
        <v>569.328</v>
      </c>
      <c r="I895" s="198"/>
      <c r="J895" s="199">
        <f>ROUND(I895*H895,2)</f>
        <v>0</v>
      </c>
      <c r="K895" s="195" t="s">
        <v>150</v>
      </c>
      <c r="L895" s="39"/>
      <c r="M895" s="200" t="s">
        <v>1</v>
      </c>
      <c r="N895" s="201" t="s">
        <v>42</v>
      </c>
      <c r="O895" s="67"/>
      <c r="P895" s="202">
        <f>O895*H895</f>
        <v>0</v>
      </c>
      <c r="Q895" s="202">
        <v>0.00029</v>
      </c>
      <c r="R895" s="202">
        <f>Q895*H895</f>
        <v>0.16510512</v>
      </c>
      <c r="S895" s="202">
        <v>0</v>
      </c>
      <c r="T895" s="203">
        <f>S895*H895</f>
        <v>0</v>
      </c>
      <c r="AR895" s="204" t="s">
        <v>236</v>
      </c>
      <c r="AT895" s="204" t="s">
        <v>146</v>
      </c>
      <c r="AU895" s="204" t="s">
        <v>87</v>
      </c>
      <c r="AY895" s="17" t="s">
        <v>144</v>
      </c>
      <c r="BE895" s="205">
        <f>IF(N895="základní",J895,0)</f>
        <v>0</v>
      </c>
      <c r="BF895" s="205">
        <f>IF(N895="snížená",J895,0)</f>
        <v>0</v>
      </c>
      <c r="BG895" s="205">
        <f>IF(N895="zákl. přenesená",J895,0)</f>
        <v>0</v>
      </c>
      <c r="BH895" s="205">
        <f>IF(N895="sníž. přenesená",J895,0)</f>
        <v>0</v>
      </c>
      <c r="BI895" s="205">
        <f>IF(N895="nulová",J895,0)</f>
        <v>0</v>
      </c>
      <c r="BJ895" s="17" t="s">
        <v>82</v>
      </c>
      <c r="BK895" s="205">
        <f>ROUND(I895*H895,2)</f>
        <v>0</v>
      </c>
      <c r="BL895" s="17" t="s">
        <v>236</v>
      </c>
      <c r="BM895" s="204" t="s">
        <v>1424</v>
      </c>
    </row>
    <row r="896" spans="2:51" s="13" customFormat="1" ht="12">
      <c r="B896" s="217"/>
      <c r="C896" s="218"/>
      <c r="D896" s="208" t="s">
        <v>153</v>
      </c>
      <c r="E896" s="219" t="s">
        <v>1</v>
      </c>
      <c r="F896" s="220" t="s">
        <v>1425</v>
      </c>
      <c r="G896" s="218"/>
      <c r="H896" s="221">
        <v>569.328</v>
      </c>
      <c r="I896" s="222"/>
      <c r="J896" s="218"/>
      <c r="K896" s="218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153</v>
      </c>
      <c r="AU896" s="227" t="s">
        <v>87</v>
      </c>
      <c r="AV896" s="13" t="s">
        <v>87</v>
      </c>
      <c r="AW896" s="13" t="s">
        <v>33</v>
      </c>
      <c r="AX896" s="13" t="s">
        <v>82</v>
      </c>
      <c r="AY896" s="227" t="s">
        <v>144</v>
      </c>
    </row>
    <row r="897" spans="2:65" s="1" customFormat="1" ht="16.5" customHeight="1">
      <c r="B897" s="35"/>
      <c r="C897" s="193" t="s">
        <v>1426</v>
      </c>
      <c r="D897" s="193" t="s">
        <v>146</v>
      </c>
      <c r="E897" s="194" t="s">
        <v>1427</v>
      </c>
      <c r="F897" s="195" t="s">
        <v>1428</v>
      </c>
      <c r="G897" s="196" t="s">
        <v>210</v>
      </c>
      <c r="H897" s="197">
        <v>11.847</v>
      </c>
      <c r="I897" s="198"/>
      <c r="J897" s="199">
        <f>ROUND(I897*H897,2)</f>
        <v>0</v>
      </c>
      <c r="K897" s="195" t="s">
        <v>1</v>
      </c>
      <c r="L897" s="39"/>
      <c r="M897" s="200" t="s">
        <v>1</v>
      </c>
      <c r="N897" s="201" t="s">
        <v>42</v>
      </c>
      <c r="O897" s="67"/>
      <c r="P897" s="202">
        <f>O897*H897</f>
        <v>0</v>
      </c>
      <c r="Q897" s="202">
        <v>0.00026</v>
      </c>
      <c r="R897" s="202">
        <f>Q897*H897</f>
        <v>0.0030802199999999994</v>
      </c>
      <c r="S897" s="202">
        <v>0</v>
      </c>
      <c r="T897" s="203">
        <f>S897*H897</f>
        <v>0</v>
      </c>
      <c r="AR897" s="204" t="s">
        <v>236</v>
      </c>
      <c r="AT897" s="204" t="s">
        <v>146</v>
      </c>
      <c r="AU897" s="204" t="s">
        <v>87</v>
      </c>
      <c r="AY897" s="17" t="s">
        <v>144</v>
      </c>
      <c r="BE897" s="205">
        <f>IF(N897="základní",J897,0)</f>
        <v>0</v>
      </c>
      <c r="BF897" s="205">
        <f>IF(N897="snížená",J897,0)</f>
        <v>0</v>
      </c>
      <c r="BG897" s="205">
        <f>IF(N897="zákl. přenesená",J897,0)</f>
        <v>0</v>
      </c>
      <c r="BH897" s="205">
        <f>IF(N897="sníž. přenesená",J897,0)</f>
        <v>0</v>
      </c>
      <c r="BI897" s="205">
        <f>IF(N897="nulová",J897,0)</f>
        <v>0</v>
      </c>
      <c r="BJ897" s="17" t="s">
        <v>82</v>
      </c>
      <c r="BK897" s="205">
        <f>ROUND(I897*H897,2)</f>
        <v>0</v>
      </c>
      <c r="BL897" s="17" t="s">
        <v>236</v>
      </c>
      <c r="BM897" s="204" t="s">
        <v>1429</v>
      </c>
    </row>
    <row r="898" spans="2:51" s="12" customFormat="1" ht="12">
      <c r="B898" s="206"/>
      <c r="C898" s="207"/>
      <c r="D898" s="208" t="s">
        <v>153</v>
      </c>
      <c r="E898" s="209" t="s">
        <v>1</v>
      </c>
      <c r="F898" s="210" t="s">
        <v>1430</v>
      </c>
      <c r="G898" s="207"/>
      <c r="H898" s="209" t="s">
        <v>1</v>
      </c>
      <c r="I898" s="211"/>
      <c r="J898" s="207"/>
      <c r="K898" s="207"/>
      <c r="L898" s="212"/>
      <c r="M898" s="213"/>
      <c r="N898" s="214"/>
      <c r="O898" s="214"/>
      <c r="P898" s="214"/>
      <c r="Q898" s="214"/>
      <c r="R898" s="214"/>
      <c r="S898" s="214"/>
      <c r="T898" s="215"/>
      <c r="AT898" s="216" t="s">
        <v>153</v>
      </c>
      <c r="AU898" s="216" t="s">
        <v>87</v>
      </c>
      <c r="AV898" s="12" t="s">
        <v>82</v>
      </c>
      <c r="AW898" s="12" t="s">
        <v>33</v>
      </c>
      <c r="AX898" s="12" t="s">
        <v>77</v>
      </c>
      <c r="AY898" s="216" t="s">
        <v>144</v>
      </c>
    </row>
    <row r="899" spans="2:51" s="12" customFormat="1" ht="12">
      <c r="B899" s="206"/>
      <c r="C899" s="207"/>
      <c r="D899" s="208" t="s">
        <v>153</v>
      </c>
      <c r="E899" s="209" t="s">
        <v>1</v>
      </c>
      <c r="F899" s="210" t="s">
        <v>256</v>
      </c>
      <c r="G899" s="207"/>
      <c r="H899" s="209" t="s">
        <v>1</v>
      </c>
      <c r="I899" s="211"/>
      <c r="J899" s="207"/>
      <c r="K899" s="207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153</v>
      </c>
      <c r="AU899" s="216" t="s">
        <v>87</v>
      </c>
      <c r="AV899" s="12" t="s">
        <v>82</v>
      </c>
      <c r="AW899" s="12" t="s">
        <v>33</v>
      </c>
      <c r="AX899" s="12" t="s">
        <v>77</v>
      </c>
      <c r="AY899" s="216" t="s">
        <v>144</v>
      </c>
    </row>
    <row r="900" spans="2:51" s="13" customFormat="1" ht="12">
      <c r="B900" s="217"/>
      <c r="C900" s="218"/>
      <c r="D900" s="208" t="s">
        <v>153</v>
      </c>
      <c r="E900" s="219" t="s">
        <v>1</v>
      </c>
      <c r="F900" s="220" t="s">
        <v>257</v>
      </c>
      <c r="G900" s="218"/>
      <c r="H900" s="221">
        <v>49.45</v>
      </c>
      <c r="I900" s="222"/>
      <c r="J900" s="218"/>
      <c r="K900" s="218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153</v>
      </c>
      <c r="AU900" s="227" t="s">
        <v>87</v>
      </c>
      <c r="AV900" s="13" t="s">
        <v>87</v>
      </c>
      <c r="AW900" s="13" t="s">
        <v>33</v>
      </c>
      <c r="AX900" s="13" t="s">
        <v>77</v>
      </c>
      <c r="AY900" s="227" t="s">
        <v>144</v>
      </c>
    </row>
    <row r="901" spans="2:51" s="13" customFormat="1" ht="12">
      <c r="B901" s="217"/>
      <c r="C901" s="218"/>
      <c r="D901" s="208" t="s">
        <v>153</v>
      </c>
      <c r="E901" s="219" t="s">
        <v>1</v>
      </c>
      <c r="F901" s="220" t="s">
        <v>259</v>
      </c>
      <c r="G901" s="218"/>
      <c r="H901" s="221">
        <v>-9.96</v>
      </c>
      <c r="I901" s="222"/>
      <c r="J901" s="218"/>
      <c r="K901" s="218"/>
      <c r="L901" s="223"/>
      <c r="M901" s="224"/>
      <c r="N901" s="225"/>
      <c r="O901" s="225"/>
      <c r="P901" s="225"/>
      <c r="Q901" s="225"/>
      <c r="R901" s="225"/>
      <c r="S901" s="225"/>
      <c r="T901" s="226"/>
      <c r="AT901" s="227" t="s">
        <v>153</v>
      </c>
      <c r="AU901" s="227" t="s">
        <v>87</v>
      </c>
      <c r="AV901" s="13" t="s">
        <v>87</v>
      </c>
      <c r="AW901" s="13" t="s">
        <v>33</v>
      </c>
      <c r="AX901" s="13" t="s">
        <v>77</v>
      </c>
      <c r="AY901" s="227" t="s">
        <v>144</v>
      </c>
    </row>
    <row r="902" spans="2:51" s="14" customFormat="1" ht="12">
      <c r="B902" s="228"/>
      <c r="C902" s="229"/>
      <c r="D902" s="208" t="s">
        <v>153</v>
      </c>
      <c r="E902" s="230" t="s">
        <v>1</v>
      </c>
      <c r="F902" s="231" t="s">
        <v>163</v>
      </c>
      <c r="G902" s="229"/>
      <c r="H902" s="232">
        <v>39.49</v>
      </c>
      <c r="I902" s="233"/>
      <c r="J902" s="229"/>
      <c r="K902" s="229"/>
      <c r="L902" s="234"/>
      <c r="M902" s="235"/>
      <c r="N902" s="236"/>
      <c r="O902" s="236"/>
      <c r="P902" s="236"/>
      <c r="Q902" s="236"/>
      <c r="R902" s="236"/>
      <c r="S902" s="236"/>
      <c r="T902" s="237"/>
      <c r="AT902" s="238" t="s">
        <v>153</v>
      </c>
      <c r="AU902" s="238" t="s">
        <v>87</v>
      </c>
      <c r="AV902" s="14" t="s">
        <v>151</v>
      </c>
      <c r="AW902" s="14" t="s">
        <v>33</v>
      </c>
      <c r="AX902" s="14" t="s">
        <v>82</v>
      </c>
      <c r="AY902" s="238" t="s">
        <v>144</v>
      </c>
    </row>
    <row r="903" spans="2:51" s="13" customFormat="1" ht="12">
      <c r="B903" s="217"/>
      <c r="C903" s="218"/>
      <c r="D903" s="208" t="s">
        <v>153</v>
      </c>
      <c r="E903" s="218"/>
      <c r="F903" s="220" t="s">
        <v>1431</v>
      </c>
      <c r="G903" s="218"/>
      <c r="H903" s="221">
        <v>11.847</v>
      </c>
      <c r="I903" s="222"/>
      <c r="J903" s="218"/>
      <c r="K903" s="218"/>
      <c r="L903" s="223"/>
      <c r="M903" s="224"/>
      <c r="N903" s="225"/>
      <c r="O903" s="225"/>
      <c r="P903" s="225"/>
      <c r="Q903" s="225"/>
      <c r="R903" s="225"/>
      <c r="S903" s="225"/>
      <c r="T903" s="226"/>
      <c r="AT903" s="227" t="s">
        <v>153</v>
      </c>
      <c r="AU903" s="227" t="s">
        <v>87</v>
      </c>
      <c r="AV903" s="13" t="s">
        <v>87</v>
      </c>
      <c r="AW903" s="13" t="s">
        <v>4</v>
      </c>
      <c r="AX903" s="13" t="s">
        <v>82</v>
      </c>
      <c r="AY903" s="227" t="s">
        <v>144</v>
      </c>
    </row>
    <row r="904" spans="2:63" s="11" customFormat="1" ht="25.9" customHeight="1">
      <c r="B904" s="177"/>
      <c r="C904" s="178"/>
      <c r="D904" s="179" t="s">
        <v>76</v>
      </c>
      <c r="E904" s="180" t="s">
        <v>1432</v>
      </c>
      <c r="F904" s="180" t="s">
        <v>1433</v>
      </c>
      <c r="G904" s="178"/>
      <c r="H904" s="178"/>
      <c r="I904" s="181"/>
      <c r="J904" s="182">
        <f>BK904</f>
        <v>0</v>
      </c>
      <c r="K904" s="178"/>
      <c r="L904" s="183"/>
      <c r="M904" s="184"/>
      <c r="N904" s="185"/>
      <c r="O904" s="185"/>
      <c r="P904" s="186">
        <f>P905+P906+P907+P916</f>
        <v>0</v>
      </c>
      <c r="Q904" s="185"/>
      <c r="R904" s="186">
        <f>R905+R906+R907+R916</f>
        <v>0</v>
      </c>
      <c r="S904" s="185"/>
      <c r="T904" s="187">
        <f>T905+T906+T907+T916</f>
        <v>0</v>
      </c>
      <c r="AR904" s="188" t="s">
        <v>164</v>
      </c>
      <c r="AT904" s="189" t="s">
        <v>76</v>
      </c>
      <c r="AU904" s="189" t="s">
        <v>77</v>
      </c>
      <c r="AY904" s="188" t="s">
        <v>144</v>
      </c>
      <c r="BK904" s="190">
        <f>BK905+BK906+BK907+BK916</f>
        <v>0</v>
      </c>
    </row>
    <row r="905" spans="2:65" s="1" customFormat="1" ht="60" customHeight="1">
      <c r="B905" s="35"/>
      <c r="C905" s="193" t="s">
        <v>1434</v>
      </c>
      <c r="D905" s="193" t="s">
        <v>146</v>
      </c>
      <c r="E905" s="194" t="s">
        <v>1435</v>
      </c>
      <c r="F905" s="195" t="s">
        <v>1436</v>
      </c>
      <c r="G905" s="196" t="s">
        <v>226</v>
      </c>
      <c r="H905" s="197">
        <v>1</v>
      </c>
      <c r="I905" s="198"/>
      <c r="J905" s="199">
        <f>ROUND(I905*H905,2)</f>
        <v>0</v>
      </c>
      <c r="K905" s="195" t="s">
        <v>1</v>
      </c>
      <c r="L905" s="39"/>
      <c r="M905" s="200" t="s">
        <v>1</v>
      </c>
      <c r="N905" s="201" t="s">
        <v>42</v>
      </c>
      <c r="O905" s="67"/>
      <c r="P905" s="202">
        <f>O905*H905</f>
        <v>0</v>
      </c>
      <c r="Q905" s="202">
        <v>0</v>
      </c>
      <c r="R905" s="202">
        <f>Q905*H905</f>
        <v>0</v>
      </c>
      <c r="S905" s="202">
        <v>0</v>
      </c>
      <c r="T905" s="203">
        <f>S905*H905</f>
        <v>0</v>
      </c>
      <c r="AR905" s="204" t="s">
        <v>540</v>
      </c>
      <c r="AT905" s="204" t="s">
        <v>146</v>
      </c>
      <c r="AU905" s="204" t="s">
        <v>82</v>
      </c>
      <c r="AY905" s="17" t="s">
        <v>144</v>
      </c>
      <c r="BE905" s="205">
        <f>IF(N905="základní",J905,0)</f>
        <v>0</v>
      </c>
      <c r="BF905" s="205">
        <f>IF(N905="snížená",J905,0)</f>
        <v>0</v>
      </c>
      <c r="BG905" s="205">
        <f>IF(N905="zákl. přenesená",J905,0)</f>
        <v>0</v>
      </c>
      <c r="BH905" s="205">
        <f>IF(N905="sníž. přenesená",J905,0)</f>
        <v>0</v>
      </c>
      <c r="BI905" s="205">
        <f>IF(N905="nulová",J905,0)</f>
        <v>0</v>
      </c>
      <c r="BJ905" s="17" t="s">
        <v>82</v>
      </c>
      <c r="BK905" s="205">
        <f>ROUND(I905*H905,2)</f>
        <v>0</v>
      </c>
      <c r="BL905" s="17" t="s">
        <v>540</v>
      </c>
      <c r="BM905" s="204" t="s">
        <v>1437</v>
      </c>
    </row>
    <row r="906" spans="2:47" s="1" customFormat="1" ht="243.75">
      <c r="B906" s="35"/>
      <c r="C906" s="36"/>
      <c r="D906" s="208" t="s">
        <v>1438</v>
      </c>
      <c r="E906" s="36"/>
      <c r="F906" s="260" t="s">
        <v>1439</v>
      </c>
      <c r="G906" s="36"/>
      <c r="H906" s="36"/>
      <c r="I906" s="110"/>
      <c r="J906" s="36"/>
      <c r="K906" s="36"/>
      <c r="L906" s="39"/>
      <c r="M906" s="261"/>
      <c r="N906" s="67"/>
      <c r="O906" s="67"/>
      <c r="P906" s="67"/>
      <c r="Q906" s="67"/>
      <c r="R906" s="67"/>
      <c r="S906" s="67"/>
      <c r="T906" s="68"/>
      <c r="AT906" s="17" t="s">
        <v>1438</v>
      </c>
      <c r="AU906" s="17" t="s">
        <v>82</v>
      </c>
    </row>
    <row r="907" spans="2:63" s="11" customFormat="1" ht="22.9" customHeight="1">
      <c r="B907" s="177"/>
      <c r="C907" s="178"/>
      <c r="D907" s="179" t="s">
        <v>76</v>
      </c>
      <c r="E907" s="191" t="s">
        <v>1440</v>
      </c>
      <c r="F907" s="191" t="s">
        <v>1441</v>
      </c>
      <c r="G907" s="178"/>
      <c r="H907" s="178"/>
      <c r="I907" s="181"/>
      <c r="J907" s="192">
        <f>BK907</f>
        <v>0</v>
      </c>
      <c r="K907" s="178"/>
      <c r="L907" s="183"/>
      <c r="M907" s="184"/>
      <c r="N907" s="185"/>
      <c r="O907" s="185"/>
      <c r="P907" s="186">
        <f>SUM(P908:P915)</f>
        <v>0</v>
      </c>
      <c r="Q907" s="185"/>
      <c r="R907" s="186">
        <f>SUM(R908:R915)</f>
        <v>0</v>
      </c>
      <c r="S907" s="185"/>
      <c r="T907" s="187">
        <f>SUM(T908:T915)</f>
        <v>0</v>
      </c>
      <c r="AR907" s="188" t="s">
        <v>164</v>
      </c>
      <c r="AT907" s="189" t="s">
        <v>76</v>
      </c>
      <c r="AU907" s="189" t="s">
        <v>82</v>
      </c>
      <c r="AY907" s="188" t="s">
        <v>144</v>
      </c>
      <c r="BK907" s="190">
        <f>SUM(BK908:BK915)</f>
        <v>0</v>
      </c>
    </row>
    <row r="908" spans="2:65" s="1" customFormat="1" ht="36" customHeight="1">
      <c r="B908" s="35"/>
      <c r="C908" s="193" t="s">
        <v>1442</v>
      </c>
      <c r="D908" s="193" t="s">
        <v>146</v>
      </c>
      <c r="E908" s="194" t="s">
        <v>1443</v>
      </c>
      <c r="F908" s="195" t="s">
        <v>1444</v>
      </c>
      <c r="G908" s="196" t="s">
        <v>226</v>
      </c>
      <c r="H908" s="197">
        <v>1</v>
      </c>
      <c r="I908" s="198"/>
      <c r="J908" s="199">
        <f aca="true" t="shared" si="80" ref="J908:J915">ROUND(I908*H908,2)</f>
        <v>0</v>
      </c>
      <c r="K908" s="195" t="s">
        <v>1</v>
      </c>
      <c r="L908" s="39"/>
      <c r="M908" s="200" t="s">
        <v>1</v>
      </c>
      <c r="N908" s="201" t="s">
        <v>42</v>
      </c>
      <c r="O908" s="67"/>
      <c r="P908" s="202">
        <f aca="true" t="shared" si="81" ref="P908:P915">O908*H908</f>
        <v>0</v>
      </c>
      <c r="Q908" s="202">
        <v>0</v>
      </c>
      <c r="R908" s="202">
        <f aca="true" t="shared" si="82" ref="R908:R915">Q908*H908</f>
        <v>0</v>
      </c>
      <c r="S908" s="202">
        <v>0</v>
      </c>
      <c r="T908" s="203">
        <f aca="true" t="shared" si="83" ref="T908:T915">S908*H908</f>
        <v>0</v>
      </c>
      <c r="AR908" s="204" t="s">
        <v>540</v>
      </c>
      <c r="AT908" s="204" t="s">
        <v>146</v>
      </c>
      <c r="AU908" s="204" t="s">
        <v>87</v>
      </c>
      <c r="AY908" s="17" t="s">
        <v>144</v>
      </c>
      <c r="BE908" s="205">
        <f aca="true" t="shared" si="84" ref="BE908:BE915">IF(N908="základní",J908,0)</f>
        <v>0</v>
      </c>
      <c r="BF908" s="205">
        <f aca="true" t="shared" si="85" ref="BF908:BF915">IF(N908="snížená",J908,0)</f>
        <v>0</v>
      </c>
      <c r="BG908" s="205">
        <f aca="true" t="shared" si="86" ref="BG908:BG915">IF(N908="zákl. přenesená",J908,0)</f>
        <v>0</v>
      </c>
      <c r="BH908" s="205">
        <f aca="true" t="shared" si="87" ref="BH908:BH915">IF(N908="sníž. přenesená",J908,0)</f>
        <v>0</v>
      </c>
      <c r="BI908" s="205">
        <f aca="true" t="shared" si="88" ref="BI908:BI915">IF(N908="nulová",J908,0)</f>
        <v>0</v>
      </c>
      <c r="BJ908" s="17" t="s">
        <v>82</v>
      </c>
      <c r="BK908" s="205">
        <f aca="true" t="shared" si="89" ref="BK908:BK915">ROUND(I908*H908,2)</f>
        <v>0</v>
      </c>
      <c r="BL908" s="17" t="s">
        <v>540</v>
      </c>
      <c r="BM908" s="204" t="s">
        <v>1445</v>
      </c>
    </row>
    <row r="909" spans="2:65" s="1" customFormat="1" ht="36" customHeight="1">
      <c r="B909" s="35"/>
      <c r="C909" s="193" t="s">
        <v>1446</v>
      </c>
      <c r="D909" s="193" t="s">
        <v>146</v>
      </c>
      <c r="E909" s="194" t="s">
        <v>1447</v>
      </c>
      <c r="F909" s="195" t="s">
        <v>1448</v>
      </c>
      <c r="G909" s="196" t="s">
        <v>226</v>
      </c>
      <c r="H909" s="197">
        <v>1</v>
      </c>
      <c r="I909" s="198"/>
      <c r="J909" s="199">
        <f t="shared" si="80"/>
        <v>0</v>
      </c>
      <c r="K909" s="195" t="s">
        <v>1</v>
      </c>
      <c r="L909" s="39"/>
      <c r="M909" s="200" t="s">
        <v>1</v>
      </c>
      <c r="N909" s="201" t="s">
        <v>42</v>
      </c>
      <c r="O909" s="67"/>
      <c r="P909" s="202">
        <f t="shared" si="81"/>
        <v>0</v>
      </c>
      <c r="Q909" s="202">
        <v>0</v>
      </c>
      <c r="R909" s="202">
        <f t="shared" si="82"/>
        <v>0</v>
      </c>
      <c r="S909" s="202">
        <v>0</v>
      </c>
      <c r="T909" s="203">
        <f t="shared" si="83"/>
        <v>0</v>
      </c>
      <c r="AR909" s="204" t="s">
        <v>540</v>
      </c>
      <c r="AT909" s="204" t="s">
        <v>146</v>
      </c>
      <c r="AU909" s="204" t="s">
        <v>87</v>
      </c>
      <c r="AY909" s="17" t="s">
        <v>144</v>
      </c>
      <c r="BE909" s="205">
        <f t="shared" si="84"/>
        <v>0</v>
      </c>
      <c r="BF909" s="205">
        <f t="shared" si="85"/>
        <v>0</v>
      </c>
      <c r="BG909" s="205">
        <f t="shared" si="86"/>
        <v>0</v>
      </c>
      <c r="BH909" s="205">
        <f t="shared" si="87"/>
        <v>0</v>
      </c>
      <c r="BI909" s="205">
        <f t="shared" si="88"/>
        <v>0</v>
      </c>
      <c r="BJ909" s="17" t="s">
        <v>82</v>
      </c>
      <c r="BK909" s="205">
        <f t="shared" si="89"/>
        <v>0</v>
      </c>
      <c r="BL909" s="17" t="s">
        <v>540</v>
      </c>
      <c r="BM909" s="204" t="s">
        <v>1449</v>
      </c>
    </row>
    <row r="910" spans="2:65" s="1" customFormat="1" ht="36" customHeight="1">
      <c r="B910" s="35"/>
      <c r="C910" s="193" t="s">
        <v>1450</v>
      </c>
      <c r="D910" s="193" t="s">
        <v>146</v>
      </c>
      <c r="E910" s="194" t="s">
        <v>1451</v>
      </c>
      <c r="F910" s="195" t="s">
        <v>1452</v>
      </c>
      <c r="G910" s="196" t="s">
        <v>226</v>
      </c>
      <c r="H910" s="197">
        <v>1</v>
      </c>
      <c r="I910" s="198"/>
      <c r="J910" s="199">
        <f t="shared" si="80"/>
        <v>0</v>
      </c>
      <c r="K910" s="195" t="s">
        <v>1</v>
      </c>
      <c r="L910" s="39"/>
      <c r="M910" s="200" t="s">
        <v>1</v>
      </c>
      <c r="N910" s="201" t="s">
        <v>42</v>
      </c>
      <c r="O910" s="67"/>
      <c r="P910" s="202">
        <f t="shared" si="81"/>
        <v>0</v>
      </c>
      <c r="Q910" s="202">
        <v>0</v>
      </c>
      <c r="R910" s="202">
        <f t="shared" si="82"/>
        <v>0</v>
      </c>
      <c r="S910" s="202">
        <v>0</v>
      </c>
      <c r="T910" s="203">
        <f t="shared" si="83"/>
        <v>0</v>
      </c>
      <c r="AR910" s="204" t="s">
        <v>540</v>
      </c>
      <c r="AT910" s="204" t="s">
        <v>146</v>
      </c>
      <c r="AU910" s="204" t="s">
        <v>87</v>
      </c>
      <c r="AY910" s="17" t="s">
        <v>144</v>
      </c>
      <c r="BE910" s="205">
        <f t="shared" si="84"/>
        <v>0</v>
      </c>
      <c r="BF910" s="205">
        <f t="shared" si="85"/>
        <v>0</v>
      </c>
      <c r="BG910" s="205">
        <f t="shared" si="86"/>
        <v>0</v>
      </c>
      <c r="BH910" s="205">
        <f t="shared" si="87"/>
        <v>0</v>
      </c>
      <c r="BI910" s="205">
        <f t="shared" si="88"/>
        <v>0</v>
      </c>
      <c r="BJ910" s="17" t="s">
        <v>82</v>
      </c>
      <c r="BK910" s="205">
        <f t="shared" si="89"/>
        <v>0</v>
      </c>
      <c r="BL910" s="17" t="s">
        <v>540</v>
      </c>
      <c r="BM910" s="204" t="s">
        <v>1453</v>
      </c>
    </row>
    <row r="911" spans="2:65" s="1" customFormat="1" ht="36" customHeight="1">
      <c r="B911" s="35"/>
      <c r="C911" s="193" t="s">
        <v>1454</v>
      </c>
      <c r="D911" s="193" t="s">
        <v>146</v>
      </c>
      <c r="E911" s="194" t="s">
        <v>1455</v>
      </c>
      <c r="F911" s="195" t="s">
        <v>1456</v>
      </c>
      <c r="G911" s="196" t="s">
        <v>226</v>
      </c>
      <c r="H911" s="197">
        <v>1</v>
      </c>
      <c r="I911" s="198"/>
      <c r="J911" s="199">
        <f t="shared" si="80"/>
        <v>0</v>
      </c>
      <c r="K911" s="195" t="s">
        <v>1</v>
      </c>
      <c r="L911" s="39"/>
      <c r="M911" s="200" t="s">
        <v>1</v>
      </c>
      <c r="N911" s="201" t="s">
        <v>42</v>
      </c>
      <c r="O911" s="67"/>
      <c r="P911" s="202">
        <f t="shared" si="81"/>
        <v>0</v>
      </c>
      <c r="Q911" s="202">
        <v>0</v>
      </c>
      <c r="R911" s="202">
        <f t="shared" si="82"/>
        <v>0</v>
      </c>
      <c r="S911" s="202">
        <v>0</v>
      </c>
      <c r="T911" s="203">
        <f t="shared" si="83"/>
        <v>0</v>
      </c>
      <c r="AR911" s="204" t="s">
        <v>540</v>
      </c>
      <c r="AT911" s="204" t="s">
        <v>146</v>
      </c>
      <c r="AU911" s="204" t="s">
        <v>87</v>
      </c>
      <c r="AY911" s="17" t="s">
        <v>144</v>
      </c>
      <c r="BE911" s="205">
        <f t="shared" si="84"/>
        <v>0</v>
      </c>
      <c r="BF911" s="205">
        <f t="shared" si="85"/>
        <v>0</v>
      </c>
      <c r="BG911" s="205">
        <f t="shared" si="86"/>
        <v>0</v>
      </c>
      <c r="BH911" s="205">
        <f t="shared" si="87"/>
        <v>0</v>
      </c>
      <c r="BI911" s="205">
        <f t="shared" si="88"/>
        <v>0</v>
      </c>
      <c r="BJ911" s="17" t="s">
        <v>82</v>
      </c>
      <c r="BK911" s="205">
        <f t="shared" si="89"/>
        <v>0</v>
      </c>
      <c r="BL911" s="17" t="s">
        <v>540</v>
      </c>
      <c r="BM911" s="204" t="s">
        <v>1457</v>
      </c>
    </row>
    <row r="912" spans="2:65" s="1" customFormat="1" ht="36" customHeight="1">
      <c r="B912" s="35"/>
      <c r="C912" s="193" t="s">
        <v>1458</v>
      </c>
      <c r="D912" s="193" t="s">
        <v>146</v>
      </c>
      <c r="E912" s="194" t="s">
        <v>1459</v>
      </c>
      <c r="F912" s="195" t="s">
        <v>1460</v>
      </c>
      <c r="G912" s="196" t="s">
        <v>226</v>
      </c>
      <c r="H912" s="197">
        <v>1</v>
      </c>
      <c r="I912" s="198"/>
      <c r="J912" s="199">
        <f t="shared" si="80"/>
        <v>0</v>
      </c>
      <c r="K912" s="195" t="s">
        <v>1</v>
      </c>
      <c r="L912" s="39"/>
      <c r="M912" s="200" t="s">
        <v>1</v>
      </c>
      <c r="N912" s="201" t="s">
        <v>42</v>
      </c>
      <c r="O912" s="67"/>
      <c r="P912" s="202">
        <f t="shared" si="81"/>
        <v>0</v>
      </c>
      <c r="Q912" s="202">
        <v>0</v>
      </c>
      <c r="R912" s="202">
        <f t="shared" si="82"/>
        <v>0</v>
      </c>
      <c r="S912" s="202">
        <v>0</v>
      </c>
      <c r="T912" s="203">
        <f t="shared" si="83"/>
        <v>0</v>
      </c>
      <c r="AR912" s="204" t="s">
        <v>540</v>
      </c>
      <c r="AT912" s="204" t="s">
        <v>146</v>
      </c>
      <c r="AU912" s="204" t="s">
        <v>87</v>
      </c>
      <c r="AY912" s="17" t="s">
        <v>144</v>
      </c>
      <c r="BE912" s="205">
        <f t="shared" si="84"/>
        <v>0</v>
      </c>
      <c r="BF912" s="205">
        <f t="shared" si="85"/>
        <v>0</v>
      </c>
      <c r="BG912" s="205">
        <f t="shared" si="86"/>
        <v>0</v>
      </c>
      <c r="BH912" s="205">
        <f t="shared" si="87"/>
        <v>0</v>
      </c>
      <c r="BI912" s="205">
        <f t="shared" si="88"/>
        <v>0</v>
      </c>
      <c r="BJ912" s="17" t="s">
        <v>82</v>
      </c>
      <c r="BK912" s="205">
        <f t="shared" si="89"/>
        <v>0</v>
      </c>
      <c r="BL912" s="17" t="s">
        <v>540</v>
      </c>
      <c r="BM912" s="204" t="s">
        <v>1461</v>
      </c>
    </row>
    <row r="913" spans="2:65" s="1" customFormat="1" ht="36" customHeight="1">
      <c r="B913" s="35"/>
      <c r="C913" s="193" t="s">
        <v>1462</v>
      </c>
      <c r="D913" s="193" t="s">
        <v>146</v>
      </c>
      <c r="E913" s="194" t="s">
        <v>1463</v>
      </c>
      <c r="F913" s="195" t="s">
        <v>1464</v>
      </c>
      <c r="G913" s="196" t="s">
        <v>226</v>
      </c>
      <c r="H913" s="197">
        <v>1</v>
      </c>
      <c r="I913" s="198"/>
      <c r="J913" s="199">
        <f t="shared" si="80"/>
        <v>0</v>
      </c>
      <c r="K913" s="195" t="s">
        <v>1</v>
      </c>
      <c r="L913" s="39"/>
      <c r="M913" s="200" t="s">
        <v>1</v>
      </c>
      <c r="N913" s="201" t="s">
        <v>42</v>
      </c>
      <c r="O913" s="67"/>
      <c r="P913" s="202">
        <f t="shared" si="81"/>
        <v>0</v>
      </c>
      <c r="Q913" s="202">
        <v>0</v>
      </c>
      <c r="R913" s="202">
        <f t="shared" si="82"/>
        <v>0</v>
      </c>
      <c r="S913" s="202">
        <v>0</v>
      </c>
      <c r="T913" s="203">
        <f t="shared" si="83"/>
        <v>0</v>
      </c>
      <c r="AR913" s="204" t="s">
        <v>540</v>
      </c>
      <c r="AT913" s="204" t="s">
        <v>146</v>
      </c>
      <c r="AU913" s="204" t="s">
        <v>87</v>
      </c>
      <c r="AY913" s="17" t="s">
        <v>144</v>
      </c>
      <c r="BE913" s="205">
        <f t="shared" si="84"/>
        <v>0</v>
      </c>
      <c r="BF913" s="205">
        <f t="shared" si="85"/>
        <v>0</v>
      </c>
      <c r="BG913" s="205">
        <f t="shared" si="86"/>
        <v>0</v>
      </c>
      <c r="BH913" s="205">
        <f t="shared" si="87"/>
        <v>0</v>
      </c>
      <c r="BI913" s="205">
        <f t="shared" si="88"/>
        <v>0</v>
      </c>
      <c r="BJ913" s="17" t="s">
        <v>82</v>
      </c>
      <c r="BK913" s="205">
        <f t="shared" si="89"/>
        <v>0</v>
      </c>
      <c r="BL913" s="17" t="s">
        <v>540</v>
      </c>
      <c r="BM913" s="204" t="s">
        <v>1465</v>
      </c>
    </row>
    <row r="914" spans="2:65" s="1" customFormat="1" ht="36" customHeight="1">
      <c r="B914" s="35"/>
      <c r="C914" s="193" t="s">
        <v>1466</v>
      </c>
      <c r="D914" s="193" t="s">
        <v>146</v>
      </c>
      <c r="E914" s="194" t="s">
        <v>1467</v>
      </c>
      <c r="F914" s="195" t="s">
        <v>1468</v>
      </c>
      <c r="G914" s="196" t="s">
        <v>226</v>
      </c>
      <c r="H914" s="197">
        <v>1</v>
      </c>
      <c r="I914" s="198"/>
      <c r="J914" s="199">
        <f t="shared" si="80"/>
        <v>0</v>
      </c>
      <c r="K914" s="195" t="s">
        <v>1</v>
      </c>
      <c r="L914" s="39"/>
      <c r="M914" s="200" t="s">
        <v>1</v>
      </c>
      <c r="N914" s="201" t="s">
        <v>42</v>
      </c>
      <c r="O914" s="67"/>
      <c r="P914" s="202">
        <f t="shared" si="81"/>
        <v>0</v>
      </c>
      <c r="Q914" s="202">
        <v>0</v>
      </c>
      <c r="R914" s="202">
        <f t="shared" si="82"/>
        <v>0</v>
      </c>
      <c r="S914" s="202">
        <v>0</v>
      </c>
      <c r="T914" s="203">
        <f t="shared" si="83"/>
        <v>0</v>
      </c>
      <c r="AR914" s="204" t="s">
        <v>540</v>
      </c>
      <c r="AT914" s="204" t="s">
        <v>146</v>
      </c>
      <c r="AU914" s="204" t="s">
        <v>87</v>
      </c>
      <c r="AY914" s="17" t="s">
        <v>144</v>
      </c>
      <c r="BE914" s="205">
        <f t="shared" si="84"/>
        <v>0</v>
      </c>
      <c r="BF914" s="205">
        <f t="shared" si="85"/>
        <v>0</v>
      </c>
      <c r="BG914" s="205">
        <f t="shared" si="86"/>
        <v>0</v>
      </c>
      <c r="BH914" s="205">
        <f t="shared" si="87"/>
        <v>0</v>
      </c>
      <c r="BI914" s="205">
        <f t="shared" si="88"/>
        <v>0</v>
      </c>
      <c r="BJ914" s="17" t="s">
        <v>82</v>
      </c>
      <c r="BK914" s="205">
        <f t="shared" si="89"/>
        <v>0</v>
      </c>
      <c r="BL914" s="17" t="s">
        <v>540</v>
      </c>
      <c r="BM914" s="204" t="s">
        <v>1469</v>
      </c>
    </row>
    <row r="915" spans="2:65" s="1" customFormat="1" ht="36" customHeight="1">
      <c r="B915" s="35"/>
      <c r="C915" s="193" t="s">
        <v>1470</v>
      </c>
      <c r="D915" s="193" t="s">
        <v>146</v>
      </c>
      <c r="E915" s="194" t="s">
        <v>1471</v>
      </c>
      <c r="F915" s="195" t="s">
        <v>1472</v>
      </c>
      <c r="G915" s="196" t="s">
        <v>226</v>
      </c>
      <c r="H915" s="197">
        <v>1</v>
      </c>
      <c r="I915" s="198"/>
      <c r="J915" s="199">
        <f t="shared" si="80"/>
        <v>0</v>
      </c>
      <c r="K915" s="195" t="s">
        <v>1</v>
      </c>
      <c r="L915" s="39"/>
      <c r="M915" s="200" t="s">
        <v>1</v>
      </c>
      <c r="N915" s="201" t="s">
        <v>42</v>
      </c>
      <c r="O915" s="67"/>
      <c r="P915" s="202">
        <f t="shared" si="81"/>
        <v>0</v>
      </c>
      <c r="Q915" s="202">
        <v>0</v>
      </c>
      <c r="R915" s="202">
        <f t="shared" si="82"/>
        <v>0</v>
      </c>
      <c r="S915" s="202">
        <v>0</v>
      </c>
      <c r="T915" s="203">
        <f t="shared" si="83"/>
        <v>0</v>
      </c>
      <c r="AR915" s="204" t="s">
        <v>540</v>
      </c>
      <c r="AT915" s="204" t="s">
        <v>146</v>
      </c>
      <c r="AU915" s="204" t="s">
        <v>87</v>
      </c>
      <c r="AY915" s="17" t="s">
        <v>144</v>
      </c>
      <c r="BE915" s="205">
        <f t="shared" si="84"/>
        <v>0</v>
      </c>
      <c r="BF915" s="205">
        <f t="shared" si="85"/>
        <v>0</v>
      </c>
      <c r="BG915" s="205">
        <f t="shared" si="86"/>
        <v>0</v>
      </c>
      <c r="BH915" s="205">
        <f t="shared" si="87"/>
        <v>0</v>
      </c>
      <c r="BI915" s="205">
        <f t="shared" si="88"/>
        <v>0</v>
      </c>
      <c r="BJ915" s="17" t="s">
        <v>82</v>
      </c>
      <c r="BK915" s="205">
        <f t="shared" si="89"/>
        <v>0</v>
      </c>
      <c r="BL915" s="17" t="s">
        <v>540</v>
      </c>
      <c r="BM915" s="204" t="s">
        <v>1473</v>
      </c>
    </row>
    <row r="916" spans="2:63" s="11" customFormat="1" ht="22.9" customHeight="1">
      <c r="B916" s="177"/>
      <c r="C916" s="178"/>
      <c r="D916" s="179" t="s">
        <v>76</v>
      </c>
      <c r="E916" s="191" t="s">
        <v>1474</v>
      </c>
      <c r="F916" s="191" t="s">
        <v>1475</v>
      </c>
      <c r="G916" s="178"/>
      <c r="H916" s="178"/>
      <c r="I916" s="181"/>
      <c r="J916" s="192">
        <f>BK916</f>
        <v>0</v>
      </c>
      <c r="K916" s="178"/>
      <c r="L916" s="183"/>
      <c r="M916" s="184"/>
      <c r="N916" s="185"/>
      <c r="O916" s="185"/>
      <c r="P916" s="186">
        <f>SUM(P917:P925)</f>
        <v>0</v>
      </c>
      <c r="Q916" s="185"/>
      <c r="R916" s="186">
        <f>SUM(R917:R925)</f>
        <v>0</v>
      </c>
      <c r="S916" s="185"/>
      <c r="T916" s="187">
        <f>SUM(T917:T925)</f>
        <v>0</v>
      </c>
      <c r="AR916" s="188" t="s">
        <v>164</v>
      </c>
      <c r="AT916" s="189" t="s">
        <v>76</v>
      </c>
      <c r="AU916" s="189" t="s">
        <v>82</v>
      </c>
      <c r="AY916" s="188" t="s">
        <v>144</v>
      </c>
      <c r="BK916" s="190">
        <f>SUM(BK917:BK925)</f>
        <v>0</v>
      </c>
    </row>
    <row r="917" spans="2:65" s="1" customFormat="1" ht="36" customHeight="1">
      <c r="B917" s="35"/>
      <c r="C917" s="193" t="s">
        <v>1476</v>
      </c>
      <c r="D917" s="193" t="s">
        <v>146</v>
      </c>
      <c r="E917" s="194" t="s">
        <v>1477</v>
      </c>
      <c r="F917" s="195" t="s">
        <v>1478</v>
      </c>
      <c r="G917" s="196" t="s">
        <v>226</v>
      </c>
      <c r="H917" s="197">
        <v>1</v>
      </c>
      <c r="I917" s="198"/>
      <c r="J917" s="199">
        <f>ROUND(I917*H917,2)</f>
        <v>0</v>
      </c>
      <c r="K917" s="195" t="s">
        <v>1</v>
      </c>
      <c r="L917" s="39"/>
      <c r="M917" s="200" t="s">
        <v>1</v>
      </c>
      <c r="N917" s="201" t="s">
        <v>42</v>
      </c>
      <c r="O917" s="67"/>
      <c r="P917" s="202">
        <f>O917*H917</f>
        <v>0</v>
      </c>
      <c r="Q917" s="202">
        <v>0</v>
      </c>
      <c r="R917" s="202">
        <f>Q917*H917</f>
        <v>0</v>
      </c>
      <c r="S917" s="202">
        <v>0</v>
      </c>
      <c r="T917" s="203">
        <f>S917*H917</f>
        <v>0</v>
      </c>
      <c r="AR917" s="204" t="s">
        <v>540</v>
      </c>
      <c r="AT917" s="204" t="s">
        <v>146</v>
      </c>
      <c r="AU917" s="204" t="s">
        <v>87</v>
      </c>
      <c r="AY917" s="17" t="s">
        <v>144</v>
      </c>
      <c r="BE917" s="205">
        <f>IF(N917="základní",J917,0)</f>
        <v>0</v>
      </c>
      <c r="BF917" s="205">
        <f>IF(N917="snížená",J917,0)</f>
        <v>0</v>
      </c>
      <c r="BG917" s="205">
        <f>IF(N917="zákl. přenesená",J917,0)</f>
        <v>0</v>
      </c>
      <c r="BH917" s="205">
        <f>IF(N917="sníž. přenesená",J917,0)</f>
        <v>0</v>
      </c>
      <c r="BI917" s="205">
        <f>IF(N917="nulová",J917,0)</f>
        <v>0</v>
      </c>
      <c r="BJ917" s="17" t="s">
        <v>82</v>
      </c>
      <c r="BK917" s="205">
        <f>ROUND(I917*H917,2)</f>
        <v>0</v>
      </c>
      <c r="BL917" s="17" t="s">
        <v>540</v>
      </c>
      <c r="BM917" s="204" t="s">
        <v>1479</v>
      </c>
    </row>
    <row r="918" spans="2:65" s="1" customFormat="1" ht="36" customHeight="1">
      <c r="B918" s="35"/>
      <c r="C918" s="193" t="s">
        <v>1480</v>
      </c>
      <c r="D918" s="193" t="s">
        <v>146</v>
      </c>
      <c r="E918" s="194" t="s">
        <v>1481</v>
      </c>
      <c r="F918" s="195" t="s">
        <v>1482</v>
      </c>
      <c r="G918" s="196" t="s">
        <v>226</v>
      </c>
      <c r="H918" s="197">
        <v>1</v>
      </c>
      <c r="I918" s="198"/>
      <c r="J918" s="199">
        <f>ROUND(I918*H918,2)</f>
        <v>0</v>
      </c>
      <c r="K918" s="195" t="s">
        <v>1</v>
      </c>
      <c r="L918" s="39"/>
      <c r="M918" s="200" t="s">
        <v>1</v>
      </c>
      <c r="N918" s="201" t="s">
        <v>42</v>
      </c>
      <c r="O918" s="67"/>
      <c r="P918" s="202">
        <f>O918*H918</f>
        <v>0</v>
      </c>
      <c r="Q918" s="202">
        <v>0</v>
      </c>
      <c r="R918" s="202">
        <f>Q918*H918</f>
        <v>0</v>
      </c>
      <c r="S918" s="202">
        <v>0</v>
      </c>
      <c r="T918" s="203">
        <f>S918*H918</f>
        <v>0</v>
      </c>
      <c r="AR918" s="204" t="s">
        <v>540</v>
      </c>
      <c r="AT918" s="204" t="s">
        <v>146</v>
      </c>
      <c r="AU918" s="204" t="s">
        <v>87</v>
      </c>
      <c r="AY918" s="17" t="s">
        <v>144</v>
      </c>
      <c r="BE918" s="205">
        <f>IF(N918="základní",J918,0)</f>
        <v>0</v>
      </c>
      <c r="BF918" s="205">
        <f>IF(N918="snížená",J918,0)</f>
        <v>0</v>
      </c>
      <c r="BG918" s="205">
        <f>IF(N918="zákl. přenesená",J918,0)</f>
        <v>0</v>
      </c>
      <c r="BH918" s="205">
        <f>IF(N918="sníž. přenesená",J918,0)</f>
        <v>0</v>
      </c>
      <c r="BI918" s="205">
        <f>IF(N918="nulová",J918,0)</f>
        <v>0</v>
      </c>
      <c r="BJ918" s="17" t="s">
        <v>82</v>
      </c>
      <c r="BK918" s="205">
        <f>ROUND(I918*H918,2)</f>
        <v>0</v>
      </c>
      <c r="BL918" s="17" t="s">
        <v>540</v>
      </c>
      <c r="BM918" s="204" t="s">
        <v>1483</v>
      </c>
    </row>
    <row r="919" spans="2:65" s="1" customFormat="1" ht="48" customHeight="1">
      <c r="B919" s="35"/>
      <c r="C919" s="193" t="s">
        <v>1484</v>
      </c>
      <c r="D919" s="193" t="s">
        <v>146</v>
      </c>
      <c r="E919" s="194" t="s">
        <v>1485</v>
      </c>
      <c r="F919" s="195" t="s">
        <v>1486</v>
      </c>
      <c r="G919" s="196" t="s">
        <v>226</v>
      </c>
      <c r="H919" s="197">
        <v>1</v>
      </c>
      <c r="I919" s="198"/>
      <c r="J919" s="199">
        <f>ROUND(I919*H919,2)</f>
        <v>0</v>
      </c>
      <c r="K919" s="195" t="s">
        <v>1</v>
      </c>
      <c r="L919" s="39"/>
      <c r="M919" s="200" t="s">
        <v>1</v>
      </c>
      <c r="N919" s="201" t="s">
        <v>42</v>
      </c>
      <c r="O919" s="67"/>
      <c r="P919" s="202">
        <f>O919*H919</f>
        <v>0</v>
      </c>
      <c r="Q919" s="202">
        <v>0</v>
      </c>
      <c r="R919" s="202">
        <f>Q919*H919</f>
        <v>0</v>
      </c>
      <c r="S919" s="202">
        <v>0</v>
      </c>
      <c r="T919" s="203">
        <f>S919*H919</f>
        <v>0</v>
      </c>
      <c r="AR919" s="204" t="s">
        <v>540</v>
      </c>
      <c r="AT919" s="204" t="s">
        <v>146</v>
      </c>
      <c r="AU919" s="204" t="s">
        <v>87</v>
      </c>
      <c r="AY919" s="17" t="s">
        <v>144</v>
      </c>
      <c r="BE919" s="205">
        <f>IF(N919="základní",J919,0)</f>
        <v>0</v>
      </c>
      <c r="BF919" s="205">
        <f>IF(N919="snížená",J919,0)</f>
        <v>0</v>
      </c>
      <c r="BG919" s="205">
        <f>IF(N919="zákl. přenesená",J919,0)</f>
        <v>0</v>
      </c>
      <c r="BH919" s="205">
        <f>IF(N919="sníž. přenesená",J919,0)</f>
        <v>0</v>
      </c>
      <c r="BI919" s="205">
        <f>IF(N919="nulová",J919,0)</f>
        <v>0</v>
      </c>
      <c r="BJ919" s="17" t="s">
        <v>82</v>
      </c>
      <c r="BK919" s="205">
        <f>ROUND(I919*H919,2)</f>
        <v>0</v>
      </c>
      <c r="BL919" s="17" t="s">
        <v>540</v>
      </c>
      <c r="BM919" s="204" t="s">
        <v>1487</v>
      </c>
    </row>
    <row r="920" spans="2:51" s="13" customFormat="1" ht="12">
      <c r="B920" s="217"/>
      <c r="C920" s="218"/>
      <c r="D920" s="208" t="s">
        <v>153</v>
      </c>
      <c r="E920" s="219" t="s">
        <v>1</v>
      </c>
      <c r="F920" s="220" t="s">
        <v>1488</v>
      </c>
      <c r="G920" s="218"/>
      <c r="H920" s="221">
        <v>1</v>
      </c>
      <c r="I920" s="222"/>
      <c r="J920" s="218"/>
      <c r="K920" s="218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153</v>
      </c>
      <c r="AU920" s="227" t="s">
        <v>87</v>
      </c>
      <c r="AV920" s="13" t="s">
        <v>87</v>
      </c>
      <c r="AW920" s="13" t="s">
        <v>33</v>
      </c>
      <c r="AX920" s="13" t="s">
        <v>82</v>
      </c>
      <c r="AY920" s="227" t="s">
        <v>144</v>
      </c>
    </row>
    <row r="921" spans="2:65" s="1" customFormat="1" ht="48" customHeight="1">
      <c r="B921" s="35"/>
      <c r="C921" s="193" t="s">
        <v>1489</v>
      </c>
      <c r="D921" s="193" t="s">
        <v>146</v>
      </c>
      <c r="E921" s="194" t="s">
        <v>1490</v>
      </c>
      <c r="F921" s="195" t="s">
        <v>1491</v>
      </c>
      <c r="G921" s="196" t="s">
        <v>226</v>
      </c>
      <c r="H921" s="197">
        <v>1</v>
      </c>
      <c r="I921" s="198"/>
      <c r="J921" s="199">
        <f>ROUND(I921*H921,2)</f>
        <v>0</v>
      </c>
      <c r="K921" s="195" t="s">
        <v>1</v>
      </c>
      <c r="L921" s="39"/>
      <c r="M921" s="200" t="s">
        <v>1</v>
      </c>
      <c r="N921" s="201" t="s">
        <v>42</v>
      </c>
      <c r="O921" s="67"/>
      <c r="P921" s="202">
        <f>O921*H921</f>
        <v>0</v>
      </c>
      <c r="Q921" s="202">
        <v>0</v>
      </c>
      <c r="R921" s="202">
        <f>Q921*H921</f>
        <v>0</v>
      </c>
      <c r="S921" s="202">
        <v>0</v>
      </c>
      <c r="T921" s="203">
        <f>S921*H921</f>
        <v>0</v>
      </c>
      <c r="AR921" s="204" t="s">
        <v>540</v>
      </c>
      <c r="AT921" s="204" t="s">
        <v>146</v>
      </c>
      <c r="AU921" s="204" t="s">
        <v>87</v>
      </c>
      <c r="AY921" s="17" t="s">
        <v>144</v>
      </c>
      <c r="BE921" s="205">
        <f>IF(N921="základní",J921,0)</f>
        <v>0</v>
      </c>
      <c r="BF921" s="205">
        <f>IF(N921="snížená",J921,0)</f>
        <v>0</v>
      </c>
      <c r="BG921" s="205">
        <f>IF(N921="zákl. přenesená",J921,0)</f>
        <v>0</v>
      </c>
      <c r="BH921" s="205">
        <f>IF(N921="sníž. přenesená",J921,0)</f>
        <v>0</v>
      </c>
      <c r="BI921" s="205">
        <f>IF(N921="nulová",J921,0)</f>
        <v>0</v>
      </c>
      <c r="BJ921" s="17" t="s">
        <v>82</v>
      </c>
      <c r="BK921" s="205">
        <f>ROUND(I921*H921,2)</f>
        <v>0</v>
      </c>
      <c r="BL921" s="17" t="s">
        <v>540</v>
      </c>
      <c r="BM921" s="204" t="s">
        <v>1492</v>
      </c>
    </row>
    <row r="922" spans="2:51" s="13" customFormat="1" ht="12">
      <c r="B922" s="217"/>
      <c r="C922" s="218"/>
      <c r="D922" s="208" t="s">
        <v>153</v>
      </c>
      <c r="E922" s="219" t="s">
        <v>1</v>
      </c>
      <c r="F922" s="220" t="s">
        <v>1493</v>
      </c>
      <c r="G922" s="218"/>
      <c r="H922" s="221">
        <v>1</v>
      </c>
      <c r="I922" s="222"/>
      <c r="J922" s="218"/>
      <c r="K922" s="218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153</v>
      </c>
      <c r="AU922" s="227" t="s">
        <v>87</v>
      </c>
      <c r="AV922" s="13" t="s">
        <v>87</v>
      </c>
      <c r="AW922" s="13" t="s">
        <v>33</v>
      </c>
      <c r="AX922" s="13" t="s">
        <v>82</v>
      </c>
      <c r="AY922" s="227" t="s">
        <v>144</v>
      </c>
    </row>
    <row r="923" spans="2:65" s="1" customFormat="1" ht="36" customHeight="1">
      <c r="B923" s="35"/>
      <c r="C923" s="193" t="s">
        <v>1494</v>
      </c>
      <c r="D923" s="193" t="s">
        <v>146</v>
      </c>
      <c r="E923" s="194" t="s">
        <v>1495</v>
      </c>
      <c r="F923" s="195" t="s">
        <v>1496</v>
      </c>
      <c r="G923" s="196" t="s">
        <v>226</v>
      </c>
      <c r="H923" s="197">
        <v>1</v>
      </c>
      <c r="I923" s="198"/>
      <c r="J923" s="199">
        <f>ROUND(I923*H923,2)</f>
        <v>0</v>
      </c>
      <c r="K923" s="195" t="s">
        <v>1</v>
      </c>
      <c r="L923" s="39"/>
      <c r="M923" s="200" t="s">
        <v>1</v>
      </c>
      <c r="N923" s="201" t="s">
        <v>42</v>
      </c>
      <c r="O923" s="67"/>
      <c r="P923" s="202">
        <f>O923*H923</f>
        <v>0</v>
      </c>
      <c r="Q923" s="202">
        <v>0</v>
      </c>
      <c r="R923" s="202">
        <f>Q923*H923</f>
        <v>0</v>
      </c>
      <c r="S923" s="202">
        <v>0</v>
      </c>
      <c r="T923" s="203">
        <f>S923*H923</f>
        <v>0</v>
      </c>
      <c r="AR923" s="204" t="s">
        <v>540</v>
      </c>
      <c r="AT923" s="204" t="s">
        <v>146</v>
      </c>
      <c r="AU923" s="204" t="s">
        <v>87</v>
      </c>
      <c r="AY923" s="17" t="s">
        <v>144</v>
      </c>
      <c r="BE923" s="205">
        <f>IF(N923="základní",J923,0)</f>
        <v>0</v>
      </c>
      <c r="BF923" s="205">
        <f>IF(N923="snížená",J923,0)</f>
        <v>0</v>
      </c>
      <c r="BG923" s="205">
        <f>IF(N923="zákl. přenesená",J923,0)</f>
        <v>0</v>
      </c>
      <c r="BH923" s="205">
        <f>IF(N923="sníž. přenesená",J923,0)</f>
        <v>0</v>
      </c>
      <c r="BI923" s="205">
        <f>IF(N923="nulová",J923,0)</f>
        <v>0</v>
      </c>
      <c r="BJ923" s="17" t="s">
        <v>82</v>
      </c>
      <c r="BK923" s="205">
        <f>ROUND(I923*H923,2)</f>
        <v>0</v>
      </c>
      <c r="BL923" s="17" t="s">
        <v>540</v>
      </c>
      <c r="BM923" s="204" t="s">
        <v>1497</v>
      </c>
    </row>
    <row r="924" spans="2:65" s="1" customFormat="1" ht="36" customHeight="1">
      <c r="B924" s="35"/>
      <c r="C924" s="193" t="s">
        <v>1498</v>
      </c>
      <c r="D924" s="193" t="s">
        <v>146</v>
      </c>
      <c r="E924" s="194" t="s">
        <v>1499</v>
      </c>
      <c r="F924" s="195" t="s">
        <v>1500</v>
      </c>
      <c r="G924" s="196" t="s">
        <v>226</v>
      </c>
      <c r="H924" s="197">
        <v>1</v>
      </c>
      <c r="I924" s="198"/>
      <c r="J924" s="199">
        <f>ROUND(I924*H924,2)</f>
        <v>0</v>
      </c>
      <c r="K924" s="195" t="s">
        <v>1</v>
      </c>
      <c r="L924" s="39"/>
      <c r="M924" s="200" t="s">
        <v>1</v>
      </c>
      <c r="N924" s="201" t="s">
        <v>42</v>
      </c>
      <c r="O924" s="67"/>
      <c r="P924" s="202">
        <f>O924*H924</f>
        <v>0</v>
      </c>
      <c r="Q924" s="202">
        <v>0</v>
      </c>
      <c r="R924" s="202">
        <f>Q924*H924</f>
        <v>0</v>
      </c>
      <c r="S924" s="202">
        <v>0</v>
      </c>
      <c r="T924" s="203">
        <f>S924*H924</f>
        <v>0</v>
      </c>
      <c r="AR924" s="204" t="s">
        <v>540</v>
      </c>
      <c r="AT924" s="204" t="s">
        <v>146</v>
      </c>
      <c r="AU924" s="204" t="s">
        <v>87</v>
      </c>
      <c r="AY924" s="17" t="s">
        <v>144</v>
      </c>
      <c r="BE924" s="205">
        <f>IF(N924="základní",J924,0)</f>
        <v>0</v>
      </c>
      <c r="BF924" s="205">
        <f>IF(N924="snížená",J924,0)</f>
        <v>0</v>
      </c>
      <c r="BG924" s="205">
        <f>IF(N924="zákl. přenesená",J924,0)</f>
        <v>0</v>
      </c>
      <c r="BH924" s="205">
        <f>IF(N924="sníž. přenesená",J924,0)</f>
        <v>0</v>
      </c>
      <c r="BI924" s="205">
        <f>IF(N924="nulová",J924,0)</f>
        <v>0</v>
      </c>
      <c r="BJ924" s="17" t="s">
        <v>82</v>
      </c>
      <c r="BK924" s="205">
        <f>ROUND(I924*H924,2)</f>
        <v>0</v>
      </c>
      <c r="BL924" s="17" t="s">
        <v>540</v>
      </c>
      <c r="BM924" s="204" t="s">
        <v>1501</v>
      </c>
    </row>
    <row r="925" spans="2:65" s="1" customFormat="1" ht="36" customHeight="1">
      <c r="B925" s="35"/>
      <c r="C925" s="193" t="s">
        <v>1502</v>
      </c>
      <c r="D925" s="193" t="s">
        <v>146</v>
      </c>
      <c r="E925" s="194" t="s">
        <v>1503</v>
      </c>
      <c r="F925" s="195" t="s">
        <v>1504</v>
      </c>
      <c r="G925" s="196" t="s">
        <v>226</v>
      </c>
      <c r="H925" s="197">
        <v>1</v>
      </c>
      <c r="I925" s="198"/>
      <c r="J925" s="199">
        <f>ROUND(I925*H925,2)</f>
        <v>0</v>
      </c>
      <c r="K925" s="195" t="s">
        <v>1</v>
      </c>
      <c r="L925" s="39"/>
      <c r="M925" s="200" t="s">
        <v>1</v>
      </c>
      <c r="N925" s="201" t="s">
        <v>42</v>
      </c>
      <c r="O925" s="67"/>
      <c r="P925" s="202">
        <f>O925*H925</f>
        <v>0</v>
      </c>
      <c r="Q925" s="202">
        <v>0</v>
      </c>
      <c r="R925" s="202">
        <f>Q925*H925</f>
        <v>0</v>
      </c>
      <c r="S925" s="202">
        <v>0</v>
      </c>
      <c r="T925" s="203">
        <f>S925*H925</f>
        <v>0</v>
      </c>
      <c r="AR925" s="204" t="s">
        <v>540</v>
      </c>
      <c r="AT925" s="204" t="s">
        <v>146</v>
      </c>
      <c r="AU925" s="204" t="s">
        <v>87</v>
      </c>
      <c r="AY925" s="17" t="s">
        <v>144</v>
      </c>
      <c r="BE925" s="205">
        <f>IF(N925="základní",J925,0)</f>
        <v>0</v>
      </c>
      <c r="BF925" s="205">
        <f>IF(N925="snížená",J925,0)</f>
        <v>0</v>
      </c>
      <c r="BG925" s="205">
        <f>IF(N925="zákl. přenesená",J925,0)</f>
        <v>0</v>
      </c>
      <c r="BH925" s="205">
        <f>IF(N925="sníž. přenesená",J925,0)</f>
        <v>0</v>
      </c>
      <c r="BI925" s="205">
        <f>IF(N925="nulová",J925,0)</f>
        <v>0</v>
      </c>
      <c r="BJ925" s="17" t="s">
        <v>82</v>
      </c>
      <c r="BK925" s="205">
        <f>ROUND(I925*H925,2)</f>
        <v>0</v>
      </c>
      <c r="BL925" s="17" t="s">
        <v>540</v>
      </c>
      <c r="BM925" s="204" t="s">
        <v>1505</v>
      </c>
    </row>
    <row r="926" spans="2:63" s="11" customFormat="1" ht="25.9" customHeight="1">
      <c r="B926" s="177"/>
      <c r="C926" s="178"/>
      <c r="D926" s="179" t="s">
        <v>76</v>
      </c>
      <c r="E926" s="180" t="s">
        <v>1506</v>
      </c>
      <c r="F926" s="180" t="s">
        <v>1507</v>
      </c>
      <c r="G926" s="178"/>
      <c r="H926" s="178"/>
      <c r="I926" s="181"/>
      <c r="J926" s="182">
        <f>BK926</f>
        <v>0</v>
      </c>
      <c r="K926" s="178"/>
      <c r="L926" s="183"/>
      <c r="M926" s="184"/>
      <c r="N926" s="185"/>
      <c r="O926" s="185"/>
      <c r="P926" s="186">
        <f>SUM(P927:P928)</f>
        <v>0</v>
      </c>
      <c r="Q926" s="185"/>
      <c r="R926" s="186">
        <f>SUM(R927:R928)</f>
        <v>0</v>
      </c>
      <c r="S926" s="185"/>
      <c r="T926" s="187">
        <f>SUM(T927:T928)</f>
        <v>0</v>
      </c>
      <c r="AR926" s="188" t="s">
        <v>151</v>
      </c>
      <c r="AT926" s="189" t="s">
        <v>76</v>
      </c>
      <c r="AU926" s="189" t="s">
        <v>77</v>
      </c>
      <c r="AY926" s="188" t="s">
        <v>144</v>
      </c>
      <c r="BK926" s="190">
        <f>SUM(BK927:BK928)</f>
        <v>0</v>
      </c>
    </row>
    <row r="927" spans="2:65" s="1" customFormat="1" ht="16.5" customHeight="1">
      <c r="B927" s="35"/>
      <c r="C927" s="193" t="s">
        <v>1508</v>
      </c>
      <c r="D927" s="193" t="s">
        <v>146</v>
      </c>
      <c r="E927" s="194" t="s">
        <v>1509</v>
      </c>
      <c r="F927" s="195" t="s">
        <v>1510</v>
      </c>
      <c r="G927" s="196" t="s">
        <v>1511</v>
      </c>
      <c r="H927" s="197">
        <v>10</v>
      </c>
      <c r="I927" s="198"/>
      <c r="J927" s="199">
        <f>ROUND(I927*H927,2)</f>
        <v>0</v>
      </c>
      <c r="K927" s="195" t="s">
        <v>150</v>
      </c>
      <c r="L927" s="39"/>
      <c r="M927" s="200" t="s">
        <v>1</v>
      </c>
      <c r="N927" s="201" t="s">
        <v>42</v>
      </c>
      <c r="O927" s="67"/>
      <c r="P927" s="202">
        <f>O927*H927</f>
        <v>0</v>
      </c>
      <c r="Q927" s="202">
        <v>0</v>
      </c>
      <c r="R927" s="202">
        <f>Q927*H927</f>
        <v>0</v>
      </c>
      <c r="S927" s="202">
        <v>0</v>
      </c>
      <c r="T927" s="203">
        <f>S927*H927</f>
        <v>0</v>
      </c>
      <c r="AR927" s="204" t="s">
        <v>864</v>
      </c>
      <c r="AT927" s="204" t="s">
        <v>146</v>
      </c>
      <c r="AU927" s="204" t="s">
        <v>82</v>
      </c>
      <c r="AY927" s="17" t="s">
        <v>144</v>
      </c>
      <c r="BE927" s="205">
        <f>IF(N927="základní",J927,0)</f>
        <v>0</v>
      </c>
      <c r="BF927" s="205">
        <f>IF(N927="snížená",J927,0)</f>
        <v>0</v>
      </c>
      <c r="BG927" s="205">
        <f>IF(N927="zákl. přenesená",J927,0)</f>
        <v>0</v>
      </c>
      <c r="BH927" s="205">
        <f>IF(N927="sníž. přenesená",J927,0)</f>
        <v>0</v>
      </c>
      <c r="BI927" s="205">
        <f>IF(N927="nulová",J927,0)</f>
        <v>0</v>
      </c>
      <c r="BJ927" s="17" t="s">
        <v>82</v>
      </c>
      <c r="BK927" s="205">
        <f>ROUND(I927*H927,2)</f>
        <v>0</v>
      </c>
      <c r="BL927" s="17" t="s">
        <v>864</v>
      </c>
      <c r="BM927" s="204" t="s">
        <v>1512</v>
      </c>
    </row>
    <row r="928" spans="2:51" s="13" customFormat="1" ht="33.75">
      <c r="B928" s="217"/>
      <c r="C928" s="218"/>
      <c r="D928" s="208" t="s">
        <v>153</v>
      </c>
      <c r="E928" s="219" t="s">
        <v>1</v>
      </c>
      <c r="F928" s="220" t="s">
        <v>1513</v>
      </c>
      <c r="G928" s="218"/>
      <c r="H928" s="221">
        <v>10</v>
      </c>
      <c r="I928" s="222"/>
      <c r="J928" s="218"/>
      <c r="K928" s="218"/>
      <c r="L928" s="223"/>
      <c r="M928" s="262"/>
      <c r="N928" s="263"/>
      <c r="O928" s="263"/>
      <c r="P928" s="263"/>
      <c r="Q928" s="263"/>
      <c r="R928" s="263"/>
      <c r="S928" s="263"/>
      <c r="T928" s="264"/>
      <c r="AT928" s="227" t="s">
        <v>153</v>
      </c>
      <c r="AU928" s="227" t="s">
        <v>82</v>
      </c>
      <c r="AV928" s="13" t="s">
        <v>87</v>
      </c>
      <c r="AW928" s="13" t="s">
        <v>33</v>
      </c>
      <c r="AX928" s="13" t="s">
        <v>82</v>
      </c>
      <c r="AY928" s="227" t="s">
        <v>144</v>
      </c>
    </row>
    <row r="929" spans="2:12" s="1" customFormat="1" ht="6.95" customHeight="1">
      <c r="B929" s="50"/>
      <c r="C929" s="51"/>
      <c r="D929" s="51"/>
      <c r="E929" s="51"/>
      <c r="F929" s="51"/>
      <c r="G929" s="51"/>
      <c r="H929" s="51"/>
      <c r="I929" s="144"/>
      <c r="J929" s="51"/>
      <c r="K929" s="51"/>
      <c r="L929" s="39"/>
    </row>
  </sheetData>
  <sheetProtection algorithmName="SHA-512" hashValue="T9kXL7LRhP12L1XsLt4/0aPeqBk5KwVkjQ/8WgoxNUYhNqU2NSzrwOPwJRGr2ZRdu1YoileInMvOuzRu9uAK2A==" saltValue="pPQIQfNuhjtGghWXWVvDSVfvwt2xjo1b9QF6Y3PAX2O119PhhsHdzN0NlxzJGC5Bya5TNgVqSReSDYl3zd+5CA==" spinCount="100000" sheet="1" objects="1" scenarios="1" formatColumns="0" formatRows="0" autoFilter="0"/>
  <autoFilter ref="C142:K928"/>
  <mergeCells count="6">
    <mergeCell ref="E135:H135"/>
    <mergeCell ref="L2:V2"/>
    <mergeCell ref="E7:H7"/>
    <mergeCell ref="E16:H16"/>
    <mergeCell ref="E25:H25"/>
    <mergeCell ref="E84:H84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63"/>
  <sheetViews>
    <sheetView showGridLines="0" workbookViewId="0" topLeftCell="A233">
      <selection activeCell="X9" sqref="X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91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21" t="str">
        <f>'Rekapitulace stavby'!K6</f>
        <v>Sanace havarijního stavu podlahy garáže v suterénu provozní budovy Úřadu vlády ČR</v>
      </c>
      <c r="F7" s="322"/>
      <c r="G7" s="322"/>
      <c r="H7" s="322"/>
      <c r="L7" s="20"/>
    </row>
    <row r="8" spans="2:12" s="1" customFormat="1" ht="12" customHeight="1">
      <c r="B8" s="39"/>
      <c r="D8" s="109" t="s">
        <v>1514</v>
      </c>
      <c r="I8" s="110"/>
      <c r="L8" s="39"/>
    </row>
    <row r="9" spans="2:12" s="1" customFormat="1" ht="36.95" customHeight="1">
      <c r="B9" s="39"/>
      <c r="E9" s="314" t="s">
        <v>1515</v>
      </c>
      <c r="F9" s="315"/>
      <c r="G9" s="315"/>
      <c r="H9" s="315"/>
      <c r="I9" s="110"/>
      <c r="L9" s="39"/>
    </row>
    <row r="10" spans="2:12" s="1" customFormat="1" ht="12">
      <c r="B10" s="39"/>
      <c r="I10" s="110"/>
      <c r="L10" s="39"/>
    </row>
    <row r="11" spans="2:12" s="1" customFormat="1" ht="12" customHeight="1">
      <c r="B11" s="39"/>
      <c r="D11" s="109" t="s">
        <v>18</v>
      </c>
      <c r="F11" s="111" t="s">
        <v>19</v>
      </c>
      <c r="I11" s="112" t="s">
        <v>20</v>
      </c>
      <c r="J11" s="111" t="s">
        <v>1</v>
      </c>
      <c r="L11" s="39"/>
    </row>
    <row r="12" spans="2:12" s="1" customFormat="1" ht="12" customHeight="1">
      <c r="B12" s="39"/>
      <c r="D12" s="109" t="s">
        <v>21</v>
      </c>
      <c r="F12" s="111" t="s">
        <v>22</v>
      </c>
      <c r="I12" s="112" t="s">
        <v>23</v>
      </c>
      <c r="J12" s="113" t="str">
        <f>'Rekapitulace stavby'!AN8</f>
        <v>Vyplň údaj</v>
      </c>
      <c r="L12" s="39"/>
    </row>
    <row r="13" spans="2:12" s="1" customFormat="1" ht="10.9" customHeight="1">
      <c r="B13" s="39"/>
      <c r="I13" s="110"/>
      <c r="L13" s="39"/>
    </row>
    <row r="14" spans="2:12" s="1" customFormat="1" ht="12" customHeight="1">
      <c r="B14" s="39"/>
      <c r="D14" s="109" t="s">
        <v>26</v>
      </c>
      <c r="I14" s="112" t="s">
        <v>27</v>
      </c>
      <c r="J14" s="111" t="str">
        <f>IF('Rekapitulace stavby'!AN10="","",'Rekapitulace stavby'!AN10)</f>
        <v/>
      </c>
      <c r="L14" s="39"/>
    </row>
    <row r="15" spans="2:12" s="1" customFormat="1" ht="18" customHeight="1">
      <c r="B15" s="39"/>
      <c r="E15" s="111" t="str">
        <f>IF('Rekapitulace stavby'!E11="","",'Rekapitulace stavby'!E11)</f>
        <v xml:space="preserve"> </v>
      </c>
      <c r="I15" s="112" t="s">
        <v>29</v>
      </c>
      <c r="J15" s="111" t="str">
        <f>IF('Rekapitulace stavby'!AN11="","",'Rekapitulace stavby'!AN11)</f>
        <v/>
      </c>
      <c r="L15" s="39"/>
    </row>
    <row r="16" spans="2:12" s="1" customFormat="1" ht="6.95" customHeight="1">
      <c r="B16" s="39"/>
      <c r="I16" s="110"/>
      <c r="L16" s="39"/>
    </row>
    <row r="17" spans="2:12" s="1" customFormat="1" ht="12" customHeight="1">
      <c r="B17" s="39"/>
      <c r="D17" s="109" t="s">
        <v>30</v>
      </c>
      <c r="I17" s="112" t="s">
        <v>27</v>
      </c>
      <c r="J17" s="30" t="str">
        <f>'Rekapitulace stavby'!AN13</f>
        <v>Vyplň údaj</v>
      </c>
      <c r="L17" s="39"/>
    </row>
    <row r="18" spans="2:12" s="1" customFormat="1" ht="18" customHeight="1">
      <c r="B18" s="39"/>
      <c r="E18" s="316" t="str">
        <f>'Rekapitulace stavby'!E14</f>
        <v>Vyplň údaj</v>
      </c>
      <c r="F18" s="317"/>
      <c r="G18" s="317"/>
      <c r="H18" s="317"/>
      <c r="I18" s="112" t="s">
        <v>29</v>
      </c>
      <c r="J18" s="30" t="str">
        <f>'Rekapitulace stavby'!AN14</f>
        <v>Vyplň údaj</v>
      </c>
      <c r="L18" s="39"/>
    </row>
    <row r="19" spans="2:12" s="1" customFormat="1" ht="6.95" customHeight="1">
      <c r="B19" s="39"/>
      <c r="I19" s="110"/>
      <c r="L19" s="39"/>
    </row>
    <row r="20" spans="2:12" s="1" customFormat="1" ht="12" customHeight="1">
      <c r="B20" s="39"/>
      <c r="D20" s="109" t="s">
        <v>32</v>
      </c>
      <c r="I20" s="112" t="s">
        <v>27</v>
      </c>
      <c r="J20" s="111" t="str">
        <f>IF('Rekapitulace stavby'!AN16="","",'Rekapitulace stavby'!AN16)</f>
        <v/>
      </c>
      <c r="L20" s="39"/>
    </row>
    <row r="21" spans="2:12" s="1" customFormat="1" ht="18" customHeight="1">
      <c r="B21" s="39"/>
      <c r="E21" s="111" t="str">
        <f>IF('Rekapitulace stavby'!E17="","",'Rekapitulace stavby'!E17)</f>
        <v xml:space="preserve"> </v>
      </c>
      <c r="I21" s="112" t="s">
        <v>29</v>
      </c>
      <c r="J21" s="111" t="str">
        <f>IF('Rekapitulace stavby'!AN17="","",'Rekapitulace stavby'!AN17)</f>
        <v/>
      </c>
      <c r="L21" s="39"/>
    </row>
    <row r="22" spans="2:12" s="1" customFormat="1" ht="6.95" customHeight="1">
      <c r="B22" s="39"/>
      <c r="I22" s="110"/>
      <c r="L22" s="39"/>
    </row>
    <row r="23" spans="2:12" s="1" customFormat="1" ht="12" customHeight="1">
      <c r="B23" s="39"/>
      <c r="D23" s="109" t="s">
        <v>34</v>
      </c>
      <c r="I23" s="112" t="s">
        <v>27</v>
      </c>
      <c r="J23" s="111" t="str">
        <f>IF('Rekapitulace stavby'!AN19="","",'Rekapitulace stavby'!AN19)</f>
        <v/>
      </c>
      <c r="L23" s="39"/>
    </row>
    <row r="24" spans="2:12" s="1" customFormat="1" ht="18" customHeight="1">
      <c r="B24" s="39"/>
      <c r="E24" s="111" t="str">
        <f>IF('Rekapitulace stavby'!E20="","",'Rekapitulace stavby'!E20)</f>
        <v xml:space="preserve"> </v>
      </c>
      <c r="I24" s="112" t="s">
        <v>29</v>
      </c>
      <c r="J24" s="111" t="str">
        <f>IF('Rekapitulace stavby'!AN20="","",'Rekapitulace stavby'!AN20)</f>
        <v/>
      </c>
      <c r="L24" s="39"/>
    </row>
    <row r="25" spans="2:12" s="1" customFormat="1" ht="6.95" customHeight="1">
      <c r="B25" s="39"/>
      <c r="I25" s="110"/>
      <c r="L25" s="39"/>
    </row>
    <row r="26" spans="2:12" s="1" customFormat="1" ht="12" customHeight="1">
      <c r="B26" s="39"/>
      <c r="D26" s="109" t="s">
        <v>35</v>
      </c>
      <c r="I26" s="110"/>
      <c r="L26" s="39"/>
    </row>
    <row r="27" spans="2:12" s="7" customFormat="1" ht="16.5" customHeight="1">
      <c r="B27" s="116"/>
      <c r="E27" s="318" t="s">
        <v>1</v>
      </c>
      <c r="F27" s="318"/>
      <c r="G27" s="318"/>
      <c r="H27" s="318"/>
      <c r="I27" s="117"/>
      <c r="L27" s="116"/>
    </row>
    <row r="28" spans="2:12" s="1" customFormat="1" ht="6.95" customHeight="1">
      <c r="B28" s="39"/>
      <c r="I28" s="110"/>
      <c r="L28" s="39"/>
    </row>
    <row r="29" spans="2:12" s="1" customFormat="1" ht="6.95" customHeight="1">
      <c r="B29" s="39"/>
      <c r="D29" s="63"/>
      <c r="E29" s="63"/>
      <c r="F29" s="63"/>
      <c r="G29" s="63"/>
      <c r="H29" s="63"/>
      <c r="I29" s="118"/>
      <c r="J29" s="63"/>
      <c r="K29" s="63"/>
      <c r="L29" s="39"/>
    </row>
    <row r="30" spans="2:12" s="1" customFormat="1" ht="25.35" customHeight="1">
      <c r="B30" s="39"/>
      <c r="D30" s="119" t="s">
        <v>37</v>
      </c>
      <c r="I30" s="110"/>
      <c r="J30" s="120">
        <f>ROUND(J124,2)</f>
        <v>0</v>
      </c>
      <c r="L30" s="39"/>
    </row>
    <row r="31" spans="2:12" s="1" customFormat="1" ht="6.95" customHeight="1">
      <c r="B31" s="39"/>
      <c r="D31" s="63"/>
      <c r="E31" s="63"/>
      <c r="F31" s="63"/>
      <c r="G31" s="63"/>
      <c r="H31" s="63"/>
      <c r="I31" s="118"/>
      <c r="J31" s="63"/>
      <c r="K31" s="63"/>
      <c r="L31" s="39"/>
    </row>
    <row r="32" spans="2:12" s="1" customFormat="1" ht="14.45" customHeight="1">
      <c r="B32" s="39"/>
      <c r="F32" s="121" t="s">
        <v>39</v>
      </c>
      <c r="I32" s="122" t="s">
        <v>38</v>
      </c>
      <c r="J32" s="121" t="s">
        <v>40</v>
      </c>
      <c r="L32" s="39"/>
    </row>
    <row r="33" spans="2:12" s="1" customFormat="1" ht="14.45" customHeight="1">
      <c r="B33" s="39"/>
      <c r="D33" s="123" t="s">
        <v>41</v>
      </c>
      <c r="E33" s="109" t="s">
        <v>42</v>
      </c>
      <c r="F33" s="124">
        <f>ROUND((SUM(BE124:BE262)),2)</f>
        <v>0</v>
      </c>
      <c r="I33" s="125">
        <v>0.21</v>
      </c>
      <c r="J33" s="124">
        <f>ROUND(((SUM(BE124:BE262))*I33),2)</f>
        <v>0</v>
      </c>
      <c r="L33" s="39"/>
    </row>
    <row r="34" spans="2:12" s="1" customFormat="1" ht="14.45" customHeight="1">
      <c r="B34" s="39"/>
      <c r="E34" s="109" t="s">
        <v>43</v>
      </c>
      <c r="F34" s="124">
        <f>ROUND((SUM(BF124:BF262)),2)</f>
        <v>0</v>
      </c>
      <c r="I34" s="125">
        <v>0.15</v>
      </c>
      <c r="J34" s="124">
        <f>ROUND(((SUM(BF124:BF262))*I34),2)</f>
        <v>0</v>
      </c>
      <c r="L34" s="39"/>
    </row>
    <row r="35" spans="2:12" s="1" customFormat="1" ht="14.45" customHeight="1" hidden="1">
      <c r="B35" s="39"/>
      <c r="E35" s="109" t="s">
        <v>44</v>
      </c>
      <c r="F35" s="124">
        <f>ROUND((SUM(BG124:BG262)),2)</f>
        <v>0</v>
      </c>
      <c r="I35" s="125">
        <v>0.21</v>
      </c>
      <c r="J35" s="124">
        <f>0</f>
        <v>0</v>
      </c>
      <c r="L35" s="39"/>
    </row>
    <row r="36" spans="2:12" s="1" customFormat="1" ht="14.45" customHeight="1" hidden="1">
      <c r="B36" s="39"/>
      <c r="E36" s="109" t="s">
        <v>45</v>
      </c>
      <c r="F36" s="124">
        <f>ROUND((SUM(BH124:BH262)),2)</f>
        <v>0</v>
      </c>
      <c r="I36" s="125">
        <v>0.15</v>
      </c>
      <c r="J36" s="124">
        <f>0</f>
        <v>0</v>
      </c>
      <c r="L36" s="39"/>
    </row>
    <row r="37" spans="2:12" s="1" customFormat="1" ht="14.45" customHeight="1" hidden="1">
      <c r="B37" s="39"/>
      <c r="E37" s="109" t="s">
        <v>46</v>
      </c>
      <c r="F37" s="124">
        <f>ROUND((SUM(BI124:BI262)),2)</f>
        <v>0</v>
      </c>
      <c r="I37" s="125">
        <v>0</v>
      </c>
      <c r="J37" s="124">
        <f>0</f>
        <v>0</v>
      </c>
      <c r="L37" s="39"/>
    </row>
    <row r="38" spans="2:12" s="1" customFormat="1" ht="6.95" customHeight="1">
      <c r="B38" s="39"/>
      <c r="I38" s="110"/>
      <c r="L38" s="39"/>
    </row>
    <row r="39" spans="2:12" s="1" customFormat="1" ht="25.35" customHeight="1"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0</v>
      </c>
      <c r="K39" s="133"/>
      <c r="L39" s="39"/>
    </row>
    <row r="40" spans="2:12" s="1" customFormat="1" ht="14.45" customHeight="1">
      <c r="B40" s="39"/>
      <c r="I40" s="110"/>
      <c r="L40" s="3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9"/>
      <c r="D50" s="134" t="s">
        <v>50</v>
      </c>
      <c r="E50" s="135"/>
      <c r="F50" s="135"/>
      <c r="G50" s="134" t="s">
        <v>51</v>
      </c>
      <c r="H50" s="135"/>
      <c r="I50" s="136"/>
      <c r="J50" s="135"/>
      <c r="K50" s="135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9"/>
      <c r="D61" s="137" t="s">
        <v>52</v>
      </c>
      <c r="E61" s="138"/>
      <c r="F61" s="139" t="s">
        <v>53</v>
      </c>
      <c r="G61" s="137" t="s">
        <v>52</v>
      </c>
      <c r="H61" s="138"/>
      <c r="I61" s="140"/>
      <c r="J61" s="141" t="s">
        <v>53</v>
      </c>
      <c r="K61" s="138"/>
      <c r="L61" s="3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9"/>
      <c r="D65" s="134" t="s">
        <v>54</v>
      </c>
      <c r="E65" s="135"/>
      <c r="F65" s="135"/>
      <c r="G65" s="134" t="s">
        <v>55</v>
      </c>
      <c r="H65" s="135"/>
      <c r="I65" s="136"/>
      <c r="J65" s="135"/>
      <c r="K65" s="135"/>
      <c r="L65" s="3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9"/>
      <c r="D76" s="137" t="s">
        <v>52</v>
      </c>
      <c r="E76" s="138"/>
      <c r="F76" s="139" t="s">
        <v>53</v>
      </c>
      <c r="G76" s="137" t="s">
        <v>52</v>
      </c>
      <c r="H76" s="138"/>
      <c r="I76" s="140"/>
      <c r="J76" s="141" t="s">
        <v>53</v>
      </c>
      <c r="K76" s="138"/>
      <c r="L76" s="39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9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9"/>
    </row>
    <row r="82" spans="2:12" s="1" customFormat="1" ht="24.95" customHeight="1">
      <c r="B82" s="35"/>
      <c r="C82" s="23" t="s">
        <v>92</v>
      </c>
      <c r="D82" s="36"/>
      <c r="E82" s="36"/>
      <c r="F82" s="36"/>
      <c r="G82" s="36"/>
      <c r="H82" s="36"/>
      <c r="I82" s="110"/>
      <c r="J82" s="36"/>
      <c r="K82" s="36"/>
      <c r="L82" s="39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39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39"/>
    </row>
    <row r="85" spans="2:12" s="1" customFormat="1" ht="16.5" customHeight="1">
      <c r="B85" s="35"/>
      <c r="C85" s="36"/>
      <c r="D85" s="36"/>
      <c r="E85" s="319" t="str">
        <f>E7</f>
        <v>Sanace havarijního stavu podlahy garáže v suterénu provozní budovy Úřadu vlády ČR</v>
      </c>
      <c r="F85" s="320"/>
      <c r="G85" s="320"/>
      <c r="H85" s="320"/>
      <c r="I85" s="110"/>
      <c r="J85" s="36"/>
      <c r="K85" s="36"/>
      <c r="L85" s="39"/>
    </row>
    <row r="86" spans="2:12" s="1" customFormat="1" ht="12" customHeight="1">
      <c r="B86" s="35"/>
      <c r="C86" s="29" t="s">
        <v>1514</v>
      </c>
      <c r="D86" s="36"/>
      <c r="E86" s="36"/>
      <c r="F86" s="36"/>
      <c r="G86" s="36"/>
      <c r="H86" s="36"/>
      <c r="I86" s="110"/>
      <c r="J86" s="36"/>
      <c r="K86" s="36"/>
      <c r="L86" s="39"/>
    </row>
    <row r="87" spans="2:12" s="1" customFormat="1" ht="16.5" customHeight="1">
      <c r="B87" s="35"/>
      <c r="C87" s="36"/>
      <c r="D87" s="36"/>
      <c r="E87" s="285" t="str">
        <f>E9</f>
        <v>Sanace - Sanace podlahy v m.č.1.04 a 1.08</v>
      </c>
      <c r="F87" s="313"/>
      <c r="G87" s="313"/>
      <c r="H87" s="313"/>
      <c r="I87" s="110"/>
      <c r="J87" s="36"/>
      <c r="K87" s="36"/>
      <c r="L87" s="39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39"/>
    </row>
    <row r="89" spans="2:12" s="1" customFormat="1" ht="12" customHeight="1">
      <c r="B89" s="35"/>
      <c r="C89" s="29" t="s">
        <v>21</v>
      </c>
      <c r="D89" s="36"/>
      <c r="E89" s="36"/>
      <c r="F89" s="27" t="str">
        <f>F12</f>
        <v>nábř.Eduarda Beneše 128/4, Praha 1</v>
      </c>
      <c r="G89" s="36"/>
      <c r="H89" s="36"/>
      <c r="I89" s="112" t="s">
        <v>23</v>
      </c>
      <c r="J89" s="62" t="str">
        <f>IF(J12="","",J12)</f>
        <v>Vyplň údaj</v>
      </c>
      <c r="K89" s="36"/>
      <c r="L89" s="39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10"/>
      <c r="J90" s="36"/>
      <c r="K90" s="36"/>
      <c r="L90" s="39"/>
    </row>
    <row r="91" spans="2:12" s="1" customFormat="1" ht="15.2" customHeight="1">
      <c r="B91" s="35"/>
      <c r="C91" s="29" t="s">
        <v>26</v>
      </c>
      <c r="D91" s="36"/>
      <c r="E91" s="36"/>
      <c r="F91" s="27" t="str">
        <f>E15</f>
        <v xml:space="preserve"> </v>
      </c>
      <c r="G91" s="36"/>
      <c r="H91" s="36"/>
      <c r="I91" s="112" t="s">
        <v>32</v>
      </c>
      <c r="J91" s="33" t="str">
        <f>E21</f>
        <v xml:space="preserve"> </v>
      </c>
      <c r="K91" s="36"/>
      <c r="L91" s="39"/>
    </row>
    <row r="92" spans="2:12" s="1" customFormat="1" ht="15.2" customHeight="1"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12" t="s">
        <v>34</v>
      </c>
      <c r="J92" s="33" t="str">
        <f>E24</f>
        <v xml:space="preserve"> </v>
      </c>
      <c r="K92" s="36"/>
      <c r="L92" s="39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39"/>
    </row>
    <row r="94" spans="2:12" s="1" customFormat="1" ht="29.25" customHeight="1">
      <c r="B94" s="35"/>
      <c r="C94" s="148" t="s">
        <v>93</v>
      </c>
      <c r="D94" s="149"/>
      <c r="E94" s="149"/>
      <c r="F94" s="149"/>
      <c r="G94" s="149"/>
      <c r="H94" s="149"/>
      <c r="I94" s="150"/>
      <c r="J94" s="151" t="s">
        <v>94</v>
      </c>
      <c r="K94" s="149"/>
      <c r="L94" s="39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10"/>
      <c r="J95" s="36"/>
      <c r="K95" s="36"/>
      <c r="L95" s="39"/>
    </row>
    <row r="96" spans="2:47" s="1" customFormat="1" ht="22.9" customHeight="1">
      <c r="B96" s="35"/>
      <c r="C96" s="152" t="s">
        <v>95</v>
      </c>
      <c r="D96" s="36"/>
      <c r="E96" s="36"/>
      <c r="F96" s="36"/>
      <c r="G96" s="36"/>
      <c r="H96" s="36"/>
      <c r="I96" s="110"/>
      <c r="J96" s="80">
        <f>J124</f>
        <v>0</v>
      </c>
      <c r="K96" s="36"/>
      <c r="L96" s="39"/>
      <c r="AU96" s="17" t="s">
        <v>96</v>
      </c>
    </row>
    <row r="97" spans="2:12" s="8" customFormat="1" ht="24.95" customHeight="1">
      <c r="B97" s="153"/>
      <c r="C97" s="154"/>
      <c r="D97" s="155" t="s">
        <v>97</v>
      </c>
      <c r="E97" s="156"/>
      <c r="F97" s="156"/>
      <c r="G97" s="156"/>
      <c r="H97" s="156"/>
      <c r="I97" s="157"/>
      <c r="J97" s="158">
        <f>J125</f>
        <v>0</v>
      </c>
      <c r="K97" s="154"/>
      <c r="L97" s="159"/>
    </row>
    <row r="98" spans="2:12" s="9" customFormat="1" ht="19.9" customHeight="1">
      <c r="B98" s="160"/>
      <c r="C98" s="161"/>
      <c r="D98" s="162" t="s">
        <v>102</v>
      </c>
      <c r="E98" s="163"/>
      <c r="F98" s="163"/>
      <c r="G98" s="163"/>
      <c r="H98" s="163"/>
      <c r="I98" s="164"/>
      <c r="J98" s="165">
        <f>J126</f>
        <v>0</v>
      </c>
      <c r="K98" s="161"/>
      <c r="L98" s="166"/>
    </row>
    <row r="99" spans="2:12" s="9" customFormat="1" ht="19.9" customHeight="1">
      <c r="B99" s="160"/>
      <c r="C99" s="161"/>
      <c r="D99" s="162" t="s">
        <v>103</v>
      </c>
      <c r="E99" s="163"/>
      <c r="F99" s="163"/>
      <c r="G99" s="163"/>
      <c r="H99" s="163"/>
      <c r="I99" s="164"/>
      <c r="J99" s="165">
        <f>J171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104</v>
      </c>
      <c r="E100" s="163"/>
      <c r="F100" s="163"/>
      <c r="G100" s="163"/>
      <c r="H100" s="163"/>
      <c r="I100" s="164"/>
      <c r="J100" s="165">
        <f>J210</f>
        <v>0</v>
      </c>
      <c r="K100" s="161"/>
      <c r="L100" s="166"/>
    </row>
    <row r="101" spans="2:12" s="9" customFormat="1" ht="19.9" customHeight="1">
      <c r="B101" s="160"/>
      <c r="C101" s="161"/>
      <c r="D101" s="162" t="s">
        <v>105</v>
      </c>
      <c r="E101" s="163"/>
      <c r="F101" s="163"/>
      <c r="G101" s="163"/>
      <c r="H101" s="163"/>
      <c r="I101" s="164"/>
      <c r="J101" s="165">
        <f>J221</f>
        <v>0</v>
      </c>
      <c r="K101" s="161"/>
      <c r="L101" s="166"/>
    </row>
    <row r="102" spans="2:12" s="8" customFormat="1" ht="24.95" customHeight="1">
      <c r="B102" s="153"/>
      <c r="C102" s="154"/>
      <c r="D102" s="155" t="s">
        <v>106</v>
      </c>
      <c r="E102" s="156"/>
      <c r="F102" s="156"/>
      <c r="G102" s="156"/>
      <c r="H102" s="156"/>
      <c r="I102" s="157"/>
      <c r="J102" s="158">
        <f>J223</f>
        <v>0</v>
      </c>
      <c r="K102" s="154"/>
      <c r="L102" s="159"/>
    </row>
    <row r="103" spans="2:12" s="9" customFormat="1" ht="19.9" customHeight="1">
      <c r="B103" s="160"/>
      <c r="C103" s="161"/>
      <c r="D103" s="162" t="s">
        <v>107</v>
      </c>
      <c r="E103" s="163"/>
      <c r="F103" s="163"/>
      <c r="G103" s="163"/>
      <c r="H103" s="163"/>
      <c r="I103" s="164"/>
      <c r="J103" s="165">
        <f>J224</f>
        <v>0</v>
      </c>
      <c r="K103" s="161"/>
      <c r="L103" s="166"/>
    </row>
    <row r="104" spans="2:12" s="9" customFormat="1" ht="19.9" customHeight="1">
      <c r="B104" s="160"/>
      <c r="C104" s="161"/>
      <c r="D104" s="162" t="s">
        <v>121</v>
      </c>
      <c r="E104" s="163"/>
      <c r="F104" s="163"/>
      <c r="G104" s="163"/>
      <c r="H104" s="163"/>
      <c r="I104" s="164"/>
      <c r="J104" s="165">
        <f>J244</f>
        <v>0</v>
      </c>
      <c r="K104" s="161"/>
      <c r="L104" s="166"/>
    </row>
    <row r="105" spans="2:12" s="1" customFormat="1" ht="21.75" customHeight="1">
      <c r="B105" s="35"/>
      <c r="C105" s="36"/>
      <c r="D105" s="36"/>
      <c r="E105" s="36"/>
      <c r="F105" s="36"/>
      <c r="G105" s="36"/>
      <c r="H105" s="36"/>
      <c r="I105" s="110"/>
      <c r="J105" s="36"/>
      <c r="K105" s="36"/>
      <c r="L105" s="39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44"/>
      <c r="J106" s="51"/>
      <c r="K106" s="51"/>
      <c r="L106" s="39"/>
    </row>
    <row r="110" spans="2:12" s="1" customFormat="1" ht="6.95" customHeight="1">
      <c r="B110" s="52"/>
      <c r="C110" s="53"/>
      <c r="D110" s="53"/>
      <c r="E110" s="53"/>
      <c r="F110" s="53"/>
      <c r="G110" s="53"/>
      <c r="H110" s="53"/>
      <c r="I110" s="147"/>
      <c r="J110" s="53"/>
      <c r="K110" s="53"/>
      <c r="L110" s="39"/>
    </row>
    <row r="111" spans="2:12" s="1" customFormat="1" ht="24.95" customHeight="1">
      <c r="B111" s="35"/>
      <c r="C111" s="23" t="s">
        <v>129</v>
      </c>
      <c r="D111" s="36"/>
      <c r="E111" s="36"/>
      <c r="F111" s="36"/>
      <c r="G111" s="36"/>
      <c r="H111" s="36"/>
      <c r="I111" s="110"/>
      <c r="J111" s="36"/>
      <c r="K111" s="36"/>
      <c r="L111" s="39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10"/>
      <c r="J112" s="36"/>
      <c r="K112" s="36"/>
      <c r="L112" s="39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10"/>
      <c r="J113" s="36"/>
      <c r="K113" s="36"/>
      <c r="L113" s="39"/>
    </row>
    <row r="114" spans="2:12" s="1" customFormat="1" ht="16.5" customHeight="1">
      <c r="B114" s="35"/>
      <c r="C114" s="36"/>
      <c r="D114" s="36"/>
      <c r="E114" s="319" t="str">
        <f>E7</f>
        <v>Sanace havarijního stavu podlahy garáže v suterénu provozní budovy Úřadu vlády ČR</v>
      </c>
      <c r="F114" s="320"/>
      <c r="G114" s="320"/>
      <c r="H114" s="320"/>
      <c r="I114" s="110"/>
      <c r="J114" s="36"/>
      <c r="K114" s="36"/>
      <c r="L114" s="39"/>
    </row>
    <row r="115" spans="2:12" s="1" customFormat="1" ht="12" customHeight="1">
      <c r="B115" s="35"/>
      <c r="C115" s="29" t="s">
        <v>1514</v>
      </c>
      <c r="D115" s="36"/>
      <c r="E115" s="36"/>
      <c r="F115" s="36"/>
      <c r="G115" s="36"/>
      <c r="H115" s="36"/>
      <c r="I115" s="110"/>
      <c r="J115" s="36"/>
      <c r="K115" s="36"/>
      <c r="L115" s="39"/>
    </row>
    <row r="116" spans="2:12" s="1" customFormat="1" ht="16.5" customHeight="1">
      <c r="B116" s="35"/>
      <c r="C116" s="36"/>
      <c r="D116" s="36"/>
      <c r="E116" s="285" t="str">
        <f>E9</f>
        <v>Sanace - Sanace podlahy v m.č.1.04 a 1.08</v>
      </c>
      <c r="F116" s="313"/>
      <c r="G116" s="313"/>
      <c r="H116" s="313"/>
      <c r="I116" s="110"/>
      <c r="J116" s="36"/>
      <c r="K116" s="36"/>
      <c r="L116" s="39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10"/>
      <c r="J117" s="36"/>
      <c r="K117" s="36"/>
      <c r="L117" s="39"/>
    </row>
    <row r="118" spans="2:12" s="1" customFormat="1" ht="12" customHeight="1">
      <c r="B118" s="35"/>
      <c r="C118" s="29" t="s">
        <v>21</v>
      </c>
      <c r="D118" s="36"/>
      <c r="E118" s="36"/>
      <c r="F118" s="27" t="str">
        <f>F12</f>
        <v>nábř.Eduarda Beneše 128/4, Praha 1</v>
      </c>
      <c r="G118" s="36"/>
      <c r="H118" s="36"/>
      <c r="I118" s="112" t="s">
        <v>23</v>
      </c>
      <c r="J118" s="62" t="str">
        <f>IF(J12="","",J12)</f>
        <v>Vyplň údaj</v>
      </c>
      <c r="K118" s="36"/>
      <c r="L118" s="39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10"/>
      <c r="J119" s="36"/>
      <c r="K119" s="36"/>
      <c r="L119" s="39"/>
    </row>
    <row r="120" spans="2:12" s="1" customFormat="1" ht="15.2" customHeight="1">
      <c r="B120" s="35"/>
      <c r="C120" s="29" t="s">
        <v>26</v>
      </c>
      <c r="D120" s="36"/>
      <c r="E120" s="36"/>
      <c r="F120" s="27" t="str">
        <f>E15</f>
        <v xml:space="preserve"> </v>
      </c>
      <c r="G120" s="36"/>
      <c r="H120" s="36"/>
      <c r="I120" s="112" t="s">
        <v>32</v>
      </c>
      <c r="J120" s="33" t="str">
        <f>E21</f>
        <v xml:space="preserve"> </v>
      </c>
      <c r="K120" s="36"/>
      <c r="L120" s="39"/>
    </row>
    <row r="121" spans="2:12" s="1" customFormat="1" ht="15.2" customHeight="1">
      <c r="B121" s="35"/>
      <c r="C121" s="29" t="s">
        <v>30</v>
      </c>
      <c r="D121" s="36"/>
      <c r="E121" s="36"/>
      <c r="F121" s="27" t="str">
        <f>IF(E18="","",E18)</f>
        <v>Vyplň údaj</v>
      </c>
      <c r="G121" s="36"/>
      <c r="H121" s="36"/>
      <c r="I121" s="112" t="s">
        <v>34</v>
      </c>
      <c r="J121" s="33" t="str">
        <f>E24</f>
        <v xml:space="preserve"> </v>
      </c>
      <c r="K121" s="36"/>
      <c r="L121" s="39"/>
    </row>
    <row r="122" spans="2:12" s="1" customFormat="1" ht="10.35" customHeight="1">
      <c r="B122" s="35"/>
      <c r="C122" s="36"/>
      <c r="D122" s="36"/>
      <c r="E122" s="36"/>
      <c r="F122" s="36"/>
      <c r="G122" s="36"/>
      <c r="H122" s="36"/>
      <c r="I122" s="110"/>
      <c r="J122" s="36"/>
      <c r="K122" s="36"/>
      <c r="L122" s="39"/>
    </row>
    <row r="123" spans="2:20" s="10" customFormat="1" ht="29.25" customHeight="1">
      <c r="B123" s="167"/>
      <c r="C123" s="168" t="s">
        <v>130</v>
      </c>
      <c r="D123" s="169" t="s">
        <v>62</v>
      </c>
      <c r="E123" s="169" t="s">
        <v>58</v>
      </c>
      <c r="F123" s="169" t="s">
        <v>59</v>
      </c>
      <c r="G123" s="169" t="s">
        <v>131</v>
      </c>
      <c r="H123" s="169" t="s">
        <v>132</v>
      </c>
      <c r="I123" s="170" t="s">
        <v>133</v>
      </c>
      <c r="J123" s="169" t="s">
        <v>94</v>
      </c>
      <c r="K123" s="171" t="s">
        <v>134</v>
      </c>
      <c r="L123" s="172"/>
      <c r="M123" s="71" t="s">
        <v>1</v>
      </c>
      <c r="N123" s="72" t="s">
        <v>41</v>
      </c>
      <c r="O123" s="72" t="s">
        <v>135</v>
      </c>
      <c r="P123" s="72" t="s">
        <v>136</v>
      </c>
      <c r="Q123" s="72" t="s">
        <v>137</v>
      </c>
      <c r="R123" s="72" t="s">
        <v>138</v>
      </c>
      <c r="S123" s="72" t="s">
        <v>139</v>
      </c>
      <c r="T123" s="73" t="s">
        <v>140</v>
      </c>
    </row>
    <row r="124" spans="2:63" s="1" customFormat="1" ht="22.9" customHeight="1">
      <c r="B124" s="35"/>
      <c r="C124" s="78" t="s">
        <v>141</v>
      </c>
      <c r="D124" s="36"/>
      <c r="E124" s="36"/>
      <c r="F124" s="36"/>
      <c r="G124" s="36"/>
      <c r="H124" s="36"/>
      <c r="I124" s="110"/>
      <c r="J124" s="173">
        <f>BK124</f>
        <v>0</v>
      </c>
      <c r="K124" s="36"/>
      <c r="L124" s="39"/>
      <c r="M124" s="74"/>
      <c r="N124" s="75"/>
      <c r="O124" s="75"/>
      <c r="P124" s="174">
        <f>P125+P223</f>
        <v>0</v>
      </c>
      <c r="Q124" s="75"/>
      <c r="R124" s="174">
        <f>R125+R223</f>
        <v>64.91679931</v>
      </c>
      <c r="S124" s="75"/>
      <c r="T124" s="175">
        <f>T125+T223</f>
        <v>53.2206064</v>
      </c>
      <c r="AT124" s="17" t="s">
        <v>76</v>
      </c>
      <c r="AU124" s="17" t="s">
        <v>96</v>
      </c>
      <c r="BK124" s="176">
        <f>BK125+BK223</f>
        <v>0</v>
      </c>
    </row>
    <row r="125" spans="2:63" s="11" customFormat="1" ht="25.9" customHeight="1">
      <c r="B125" s="177"/>
      <c r="C125" s="178"/>
      <c r="D125" s="179" t="s">
        <v>76</v>
      </c>
      <c r="E125" s="180" t="s">
        <v>142</v>
      </c>
      <c r="F125" s="180" t="s">
        <v>143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P126+P171+P210+P221</f>
        <v>0</v>
      </c>
      <c r="Q125" s="185"/>
      <c r="R125" s="186">
        <f>R126+R171+R210+R221</f>
        <v>61.526234470000006</v>
      </c>
      <c r="S125" s="185"/>
      <c r="T125" s="187">
        <f>T126+T171+T210+T221</f>
        <v>47.8638064</v>
      </c>
      <c r="AR125" s="188" t="s">
        <v>82</v>
      </c>
      <c r="AT125" s="189" t="s">
        <v>76</v>
      </c>
      <c r="AU125" s="189" t="s">
        <v>77</v>
      </c>
      <c r="AY125" s="188" t="s">
        <v>144</v>
      </c>
      <c r="BK125" s="190">
        <f>BK126+BK171+BK210+BK221</f>
        <v>0</v>
      </c>
    </row>
    <row r="126" spans="2:63" s="11" customFormat="1" ht="22.9" customHeight="1">
      <c r="B126" s="177"/>
      <c r="C126" s="178"/>
      <c r="D126" s="179" t="s">
        <v>76</v>
      </c>
      <c r="E126" s="191" t="s">
        <v>177</v>
      </c>
      <c r="F126" s="191" t="s">
        <v>235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SUM(P127:P170)</f>
        <v>0</v>
      </c>
      <c r="Q126" s="185"/>
      <c r="R126" s="186">
        <f>SUM(R127:R170)</f>
        <v>61.20420327000001</v>
      </c>
      <c r="S126" s="185"/>
      <c r="T126" s="187">
        <f>SUM(T127:T170)</f>
        <v>0</v>
      </c>
      <c r="AR126" s="188" t="s">
        <v>82</v>
      </c>
      <c r="AT126" s="189" t="s">
        <v>76</v>
      </c>
      <c r="AU126" s="189" t="s">
        <v>82</v>
      </c>
      <c r="AY126" s="188" t="s">
        <v>144</v>
      </c>
      <c r="BK126" s="190">
        <f>SUM(BK127:BK170)</f>
        <v>0</v>
      </c>
    </row>
    <row r="127" spans="2:65" s="1" customFormat="1" ht="24" customHeight="1">
      <c r="B127" s="35"/>
      <c r="C127" s="193" t="s">
        <v>82</v>
      </c>
      <c r="D127" s="193" t="s">
        <v>146</v>
      </c>
      <c r="E127" s="194" t="s">
        <v>304</v>
      </c>
      <c r="F127" s="195" t="s">
        <v>305</v>
      </c>
      <c r="G127" s="196" t="s">
        <v>149</v>
      </c>
      <c r="H127" s="197">
        <v>2.457</v>
      </c>
      <c r="I127" s="198"/>
      <c r="J127" s="199">
        <f>ROUND(I127*H127,2)</f>
        <v>0</v>
      </c>
      <c r="K127" s="195" t="s">
        <v>150</v>
      </c>
      <c r="L127" s="39"/>
      <c r="M127" s="200" t="s">
        <v>1</v>
      </c>
      <c r="N127" s="201" t="s">
        <v>42</v>
      </c>
      <c r="O127" s="67"/>
      <c r="P127" s="202">
        <f>O127*H127</f>
        <v>0</v>
      </c>
      <c r="Q127" s="202">
        <v>2.25634</v>
      </c>
      <c r="R127" s="202">
        <f>Q127*H127</f>
        <v>5.543827379999999</v>
      </c>
      <c r="S127" s="202">
        <v>0</v>
      </c>
      <c r="T127" s="203">
        <f>S127*H127</f>
        <v>0</v>
      </c>
      <c r="AR127" s="204" t="s">
        <v>151</v>
      </c>
      <c r="AT127" s="204" t="s">
        <v>146</v>
      </c>
      <c r="AU127" s="204" t="s">
        <v>87</v>
      </c>
      <c r="AY127" s="17" t="s">
        <v>144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82</v>
      </c>
      <c r="BK127" s="205">
        <f>ROUND(I127*H127,2)</f>
        <v>0</v>
      </c>
      <c r="BL127" s="17" t="s">
        <v>151</v>
      </c>
      <c r="BM127" s="204" t="s">
        <v>1516</v>
      </c>
    </row>
    <row r="128" spans="2:51" s="12" customFormat="1" ht="12">
      <c r="B128" s="206"/>
      <c r="C128" s="207"/>
      <c r="D128" s="208" t="s">
        <v>153</v>
      </c>
      <c r="E128" s="209" t="s">
        <v>1</v>
      </c>
      <c r="F128" s="210" t="s">
        <v>1517</v>
      </c>
      <c r="G128" s="207"/>
      <c r="H128" s="209" t="s">
        <v>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153</v>
      </c>
      <c r="AU128" s="216" t="s">
        <v>87</v>
      </c>
      <c r="AV128" s="12" t="s">
        <v>82</v>
      </c>
      <c r="AW128" s="12" t="s">
        <v>33</v>
      </c>
      <c r="AX128" s="12" t="s">
        <v>77</v>
      </c>
      <c r="AY128" s="216" t="s">
        <v>144</v>
      </c>
    </row>
    <row r="129" spans="2:51" s="13" customFormat="1" ht="12">
      <c r="B129" s="217"/>
      <c r="C129" s="218"/>
      <c r="D129" s="208" t="s">
        <v>153</v>
      </c>
      <c r="E129" s="219" t="s">
        <v>1</v>
      </c>
      <c r="F129" s="220" t="s">
        <v>1518</v>
      </c>
      <c r="G129" s="218"/>
      <c r="H129" s="221">
        <v>4.98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153</v>
      </c>
      <c r="AU129" s="227" t="s">
        <v>87</v>
      </c>
      <c r="AV129" s="13" t="s">
        <v>87</v>
      </c>
      <c r="AW129" s="13" t="s">
        <v>33</v>
      </c>
      <c r="AX129" s="13" t="s">
        <v>77</v>
      </c>
      <c r="AY129" s="227" t="s">
        <v>144</v>
      </c>
    </row>
    <row r="130" spans="2:51" s="13" customFormat="1" ht="33.75">
      <c r="B130" s="217"/>
      <c r="C130" s="218"/>
      <c r="D130" s="208" t="s">
        <v>153</v>
      </c>
      <c r="E130" s="219" t="s">
        <v>1</v>
      </c>
      <c r="F130" s="220" t="s">
        <v>1519</v>
      </c>
      <c r="G130" s="218"/>
      <c r="H130" s="221">
        <v>1.163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153</v>
      </c>
      <c r="AU130" s="227" t="s">
        <v>87</v>
      </c>
      <c r="AV130" s="13" t="s">
        <v>87</v>
      </c>
      <c r="AW130" s="13" t="s">
        <v>33</v>
      </c>
      <c r="AX130" s="13" t="s">
        <v>77</v>
      </c>
      <c r="AY130" s="227" t="s">
        <v>144</v>
      </c>
    </row>
    <row r="131" spans="2:51" s="14" customFormat="1" ht="12">
      <c r="B131" s="228"/>
      <c r="C131" s="229"/>
      <c r="D131" s="208" t="s">
        <v>153</v>
      </c>
      <c r="E131" s="230" t="s">
        <v>1</v>
      </c>
      <c r="F131" s="231" t="s">
        <v>163</v>
      </c>
      <c r="G131" s="229"/>
      <c r="H131" s="232">
        <v>6.143000000000001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153</v>
      </c>
      <c r="AU131" s="238" t="s">
        <v>87</v>
      </c>
      <c r="AV131" s="14" t="s">
        <v>151</v>
      </c>
      <c r="AW131" s="14" t="s">
        <v>33</v>
      </c>
      <c r="AX131" s="14" t="s">
        <v>82</v>
      </c>
      <c r="AY131" s="238" t="s">
        <v>144</v>
      </c>
    </row>
    <row r="132" spans="2:51" s="13" customFormat="1" ht="12">
      <c r="B132" s="217"/>
      <c r="C132" s="218"/>
      <c r="D132" s="208" t="s">
        <v>153</v>
      </c>
      <c r="E132" s="218"/>
      <c r="F132" s="220" t="s">
        <v>1520</v>
      </c>
      <c r="G132" s="218"/>
      <c r="H132" s="221">
        <v>2.457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153</v>
      </c>
      <c r="AU132" s="227" t="s">
        <v>87</v>
      </c>
      <c r="AV132" s="13" t="s">
        <v>87</v>
      </c>
      <c r="AW132" s="13" t="s">
        <v>4</v>
      </c>
      <c r="AX132" s="13" t="s">
        <v>82</v>
      </c>
      <c r="AY132" s="227" t="s">
        <v>144</v>
      </c>
    </row>
    <row r="133" spans="2:65" s="1" customFormat="1" ht="24" customHeight="1">
      <c r="B133" s="35"/>
      <c r="C133" s="193" t="s">
        <v>87</v>
      </c>
      <c r="D133" s="193" t="s">
        <v>146</v>
      </c>
      <c r="E133" s="194" t="s">
        <v>330</v>
      </c>
      <c r="F133" s="195" t="s">
        <v>331</v>
      </c>
      <c r="G133" s="196" t="s">
        <v>149</v>
      </c>
      <c r="H133" s="197">
        <v>7.296</v>
      </c>
      <c r="I133" s="198"/>
      <c r="J133" s="199">
        <f>ROUND(I133*H133,2)</f>
        <v>0</v>
      </c>
      <c r="K133" s="195" t="s">
        <v>150</v>
      </c>
      <c r="L133" s="39"/>
      <c r="M133" s="200" t="s">
        <v>1</v>
      </c>
      <c r="N133" s="201" t="s">
        <v>42</v>
      </c>
      <c r="O133" s="67"/>
      <c r="P133" s="202">
        <f>O133*H133</f>
        <v>0</v>
      </c>
      <c r="Q133" s="202">
        <v>2.45329</v>
      </c>
      <c r="R133" s="202">
        <f>Q133*H133</f>
        <v>17.899203840000002</v>
      </c>
      <c r="S133" s="202">
        <v>0</v>
      </c>
      <c r="T133" s="203">
        <f>S133*H133</f>
        <v>0</v>
      </c>
      <c r="AR133" s="204" t="s">
        <v>151</v>
      </c>
      <c r="AT133" s="204" t="s">
        <v>146</v>
      </c>
      <c r="AU133" s="204" t="s">
        <v>87</v>
      </c>
      <c r="AY133" s="17" t="s">
        <v>144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82</v>
      </c>
      <c r="BK133" s="205">
        <f>ROUND(I133*H133,2)</f>
        <v>0</v>
      </c>
      <c r="BL133" s="17" t="s">
        <v>151</v>
      </c>
      <c r="BM133" s="204" t="s">
        <v>1521</v>
      </c>
    </row>
    <row r="134" spans="2:51" s="12" customFormat="1" ht="12">
      <c r="B134" s="206"/>
      <c r="C134" s="207"/>
      <c r="D134" s="208" t="s">
        <v>153</v>
      </c>
      <c r="E134" s="209" t="s">
        <v>1</v>
      </c>
      <c r="F134" s="210" t="s">
        <v>1517</v>
      </c>
      <c r="G134" s="207"/>
      <c r="H134" s="209" t="s">
        <v>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87</v>
      </c>
      <c r="AV134" s="12" t="s">
        <v>82</v>
      </c>
      <c r="AW134" s="12" t="s">
        <v>33</v>
      </c>
      <c r="AX134" s="12" t="s">
        <v>77</v>
      </c>
      <c r="AY134" s="216" t="s">
        <v>144</v>
      </c>
    </row>
    <row r="135" spans="2:51" s="13" customFormat="1" ht="12">
      <c r="B135" s="217"/>
      <c r="C135" s="218"/>
      <c r="D135" s="208" t="s">
        <v>153</v>
      </c>
      <c r="E135" s="219" t="s">
        <v>1</v>
      </c>
      <c r="F135" s="220" t="s">
        <v>1522</v>
      </c>
      <c r="G135" s="218"/>
      <c r="H135" s="221">
        <v>18.24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153</v>
      </c>
      <c r="AU135" s="227" t="s">
        <v>87</v>
      </c>
      <c r="AV135" s="13" t="s">
        <v>87</v>
      </c>
      <c r="AW135" s="13" t="s">
        <v>33</v>
      </c>
      <c r="AX135" s="13" t="s">
        <v>82</v>
      </c>
      <c r="AY135" s="227" t="s">
        <v>144</v>
      </c>
    </row>
    <row r="136" spans="2:51" s="13" customFormat="1" ht="12">
      <c r="B136" s="217"/>
      <c r="C136" s="218"/>
      <c r="D136" s="208" t="s">
        <v>153</v>
      </c>
      <c r="E136" s="218"/>
      <c r="F136" s="220" t="s">
        <v>1523</v>
      </c>
      <c r="G136" s="218"/>
      <c r="H136" s="221">
        <v>7.296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153</v>
      </c>
      <c r="AU136" s="227" t="s">
        <v>87</v>
      </c>
      <c r="AV136" s="13" t="s">
        <v>87</v>
      </c>
      <c r="AW136" s="13" t="s">
        <v>4</v>
      </c>
      <c r="AX136" s="13" t="s">
        <v>82</v>
      </c>
      <c r="AY136" s="227" t="s">
        <v>144</v>
      </c>
    </row>
    <row r="137" spans="2:65" s="1" customFormat="1" ht="16.5" customHeight="1">
      <c r="B137" s="35"/>
      <c r="C137" s="193" t="s">
        <v>164</v>
      </c>
      <c r="D137" s="193" t="s">
        <v>146</v>
      </c>
      <c r="E137" s="194" t="s">
        <v>340</v>
      </c>
      <c r="F137" s="195" t="s">
        <v>341</v>
      </c>
      <c r="G137" s="196" t="s">
        <v>149</v>
      </c>
      <c r="H137" s="197">
        <v>7.296</v>
      </c>
      <c r="I137" s="198"/>
      <c r="J137" s="199">
        <f>ROUND(I137*H137,2)</f>
        <v>0</v>
      </c>
      <c r="K137" s="195" t="s">
        <v>1</v>
      </c>
      <c r="L137" s="39"/>
      <c r="M137" s="200" t="s">
        <v>1</v>
      </c>
      <c r="N137" s="201" t="s">
        <v>42</v>
      </c>
      <c r="O137" s="67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04" t="s">
        <v>151</v>
      </c>
      <c r="AT137" s="204" t="s">
        <v>146</v>
      </c>
      <c r="AU137" s="204" t="s">
        <v>87</v>
      </c>
      <c r="AY137" s="17" t="s">
        <v>144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82</v>
      </c>
      <c r="BK137" s="205">
        <f>ROUND(I137*H137,2)</f>
        <v>0</v>
      </c>
      <c r="BL137" s="17" t="s">
        <v>151</v>
      </c>
      <c r="BM137" s="204" t="s">
        <v>1524</v>
      </c>
    </row>
    <row r="138" spans="2:51" s="12" customFormat="1" ht="12">
      <c r="B138" s="206"/>
      <c r="C138" s="207"/>
      <c r="D138" s="208" t="s">
        <v>153</v>
      </c>
      <c r="E138" s="209" t="s">
        <v>1</v>
      </c>
      <c r="F138" s="210" t="s">
        <v>1517</v>
      </c>
      <c r="G138" s="207"/>
      <c r="H138" s="209" t="s">
        <v>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153</v>
      </c>
      <c r="AU138" s="216" t="s">
        <v>87</v>
      </c>
      <c r="AV138" s="12" t="s">
        <v>82</v>
      </c>
      <c r="AW138" s="12" t="s">
        <v>33</v>
      </c>
      <c r="AX138" s="12" t="s">
        <v>77</v>
      </c>
      <c r="AY138" s="216" t="s">
        <v>144</v>
      </c>
    </row>
    <row r="139" spans="2:51" s="13" customFormat="1" ht="12">
      <c r="B139" s="217"/>
      <c r="C139" s="218"/>
      <c r="D139" s="208" t="s">
        <v>153</v>
      </c>
      <c r="E139" s="219" t="s">
        <v>1</v>
      </c>
      <c r="F139" s="220" t="s">
        <v>1522</v>
      </c>
      <c r="G139" s="218"/>
      <c r="H139" s="221">
        <v>18.24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153</v>
      </c>
      <c r="AU139" s="227" t="s">
        <v>87</v>
      </c>
      <c r="AV139" s="13" t="s">
        <v>87</v>
      </c>
      <c r="AW139" s="13" t="s">
        <v>33</v>
      </c>
      <c r="AX139" s="13" t="s">
        <v>82</v>
      </c>
      <c r="AY139" s="227" t="s">
        <v>144</v>
      </c>
    </row>
    <row r="140" spans="2:51" s="13" customFormat="1" ht="12">
      <c r="B140" s="217"/>
      <c r="C140" s="218"/>
      <c r="D140" s="208" t="s">
        <v>153</v>
      </c>
      <c r="E140" s="218"/>
      <c r="F140" s="220" t="s">
        <v>1523</v>
      </c>
      <c r="G140" s="218"/>
      <c r="H140" s="221">
        <v>7.296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153</v>
      </c>
      <c r="AU140" s="227" t="s">
        <v>87</v>
      </c>
      <c r="AV140" s="13" t="s">
        <v>87</v>
      </c>
      <c r="AW140" s="13" t="s">
        <v>4</v>
      </c>
      <c r="AX140" s="13" t="s">
        <v>82</v>
      </c>
      <c r="AY140" s="227" t="s">
        <v>144</v>
      </c>
    </row>
    <row r="141" spans="2:65" s="1" customFormat="1" ht="24" customHeight="1">
      <c r="B141" s="35"/>
      <c r="C141" s="193" t="s">
        <v>151</v>
      </c>
      <c r="D141" s="193" t="s">
        <v>146</v>
      </c>
      <c r="E141" s="194" t="s">
        <v>363</v>
      </c>
      <c r="F141" s="195" t="s">
        <v>364</v>
      </c>
      <c r="G141" s="196" t="s">
        <v>149</v>
      </c>
      <c r="H141" s="197">
        <v>7.296</v>
      </c>
      <c r="I141" s="198"/>
      <c r="J141" s="199">
        <f>ROUND(I141*H141,2)</f>
        <v>0</v>
      </c>
      <c r="K141" s="195" t="s">
        <v>150</v>
      </c>
      <c r="L141" s="39"/>
      <c r="M141" s="200" t="s">
        <v>1</v>
      </c>
      <c r="N141" s="201" t="s">
        <v>42</v>
      </c>
      <c r="O141" s="67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04" t="s">
        <v>151</v>
      </c>
      <c r="AT141" s="204" t="s">
        <v>146</v>
      </c>
      <c r="AU141" s="204" t="s">
        <v>87</v>
      </c>
      <c r="AY141" s="17" t="s">
        <v>144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82</v>
      </c>
      <c r="BK141" s="205">
        <f>ROUND(I141*H141,2)</f>
        <v>0</v>
      </c>
      <c r="BL141" s="17" t="s">
        <v>151</v>
      </c>
      <c r="BM141" s="204" t="s">
        <v>1525</v>
      </c>
    </row>
    <row r="142" spans="2:51" s="12" customFormat="1" ht="12">
      <c r="B142" s="206"/>
      <c r="C142" s="207"/>
      <c r="D142" s="208" t="s">
        <v>153</v>
      </c>
      <c r="E142" s="209" t="s">
        <v>1</v>
      </c>
      <c r="F142" s="210" t="s">
        <v>1517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153</v>
      </c>
      <c r="AU142" s="216" t="s">
        <v>87</v>
      </c>
      <c r="AV142" s="12" t="s">
        <v>82</v>
      </c>
      <c r="AW142" s="12" t="s">
        <v>33</v>
      </c>
      <c r="AX142" s="12" t="s">
        <v>77</v>
      </c>
      <c r="AY142" s="216" t="s">
        <v>144</v>
      </c>
    </row>
    <row r="143" spans="2:51" s="13" customFormat="1" ht="12">
      <c r="B143" s="217"/>
      <c r="C143" s="218"/>
      <c r="D143" s="208" t="s">
        <v>153</v>
      </c>
      <c r="E143" s="219" t="s">
        <v>1</v>
      </c>
      <c r="F143" s="220" t="s">
        <v>1522</v>
      </c>
      <c r="G143" s="218"/>
      <c r="H143" s="221">
        <v>18.24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153</v>
      </c>
      <c r="AU143" s="227" t="s">
        <v>87</v>
      </c>
      <c r="AV143" s="13" t="s">
        <v>87</v>
      </c>
      <c r="AW143" s="13" t="s">
        <v>33</v>
      </c>
      <c r="AX143" s="13" t="s">
        <v>82</v>
      </c>
      <c r="AY143" s="227" t="s">
        <v>144</v>
      </c>
    </row>
    <row r="144" spans="2:51" s="13" customFormat="1" ht="12">
      <c r="B144" s="217"/>
      <c r="C144" s="218"/>
      <c r="D144" s="208" t="s">
        <v>153</v>
      </c>
      <c r="E144" s="218"/>
      <c r="F144" s="220" t="s">
        <v>1523</v>
      </c>
      <c r="G144" s="218"/>
      <c r="H144" s="221">
        <v>7.296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153</v>
      </c>
      <c r="AU144" s="227" t="s">
        <v>87</v>
      </c>
      <c r="AV144" s="13" t="s">
        <v>87</v>
      </c>
      <c r="AW144" s="13" t="s">
        <v>4</v>
      </c>
      <c r="AX144" s="13" t="s">
        <v>82</v>
      </c>
      <c r="AY144" s="227" t="s">
        <v>144</v>
      </c>
    </row>
    <row r="145" spans="2:65" s="1" customFormat="1" ht="16.5" customHeight="1">
      <c r="B145" s="35"/>
      <c r="C145" s="193" t="s">
        <v>173</v>
      </c>
      <c r="D145" s="193" t="s">
        <v>146</v>
      </c>
      <c r="E145" s="194" t="s">
        <v>344</v>
      </c>
      <c r="F145" s="195" t="s">
        <v>345</v>
      </c>
      <c r="G145" s="196" t="s">
        <v>149</v>
      </c>
      <c r="H145" s="197">
        <v>0.465</v>
      </c>
      <c r="I145" s="198"/>
      <c r="J145" s="199">
        <f>ROUND(I145*H145,2)</f>
        <v>0</v>
      </c>
      <c r="K145" s="195" t="s">
        <v>150</v>
      </c>
      <c r="L145" s="39"/>
      <c r="M145" s="200" t="s">
        <v>1</v>
      </c>
      <c r="N145" s="201" t="s">
        <v>42</v>
      </c>
      <c r="O145" s="67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04" t="s">
        <v>151</v>
      </c>
      <c r="AT145" s="204" t="s">
        <v>146</v>
      </c>
      <c r="AU145" s="204" t="s">
        <v>87</v>
      </c>
      <c r="AY145" s="17" t="s">
        <v>144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82</v>
      </c>
      <c r="BK145" s="205">
        <f>ROUND(I145*H145,2)</f>
        <v>0</v>
      </c>
      <c r="BL145" s="17" t="s">
        <v>151</v>
      </c>
      <c r="BM145" s="204" t="s">
        <v>1526</v>
      </c>
    </row>
    <row r="146" spans="2:51" s="12" customFormat="1" ht="12">
      <c r="B146" s="206"/>
      <c r="C146" s="207"/>
      <c r="D146" s="208" t="s">
        <v>153</v>
      </c>
      <c r="E146" s="209" t="s">
        <v>1</v>
      </c>
      <c r="F146" s="210" t="s">
        <v>1517</v>
      </c>
      <c r="G146" s="207"/>
      <c r="H146" s="209" t="s">
        <v>1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153</v>
      </c>
      <c r="AU146" s="216" t="s">
        <v>87</v>
      </c>
      <c r="AV146" s="12" t="s">
        <v>82</v>
      </c>
      <c r="AW146" s="12" t="s">
        <v>33</v>
      </c>
      <c r="AX146" s="12" t="s">
        <v>77</v>
      </c>
      <c r="AY146" s="216" t="s">
        <v>144</v>
      </c>
    </row>
    <row r="147" spans="2:51" s="13" customFormat="1" ht="33.75">
      <c r="B147" s="217"/>
      <c r="C147" s="218"/>
      <c r="D147" s="208" t="s">
        <v>153</v>
      </c>
      <c r="E147" s="219" t="s">
        <v>1</v>
      </c>
      <c r="F147" s="220" t="s">
        <v>1519</v>
      </c>
      <c r="G147" s="218"/>
      <c r="H147" s="221">
        <v>1.163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153</v>
      </c>
      <c r="AU147" s="227" t="s">
        <v>87</v>
      </c>
      <c r="AV147" s="13" t="s">
        <v>87</v>
      </c>
      <c r="AW147" s="13" t="s">
        <v>33</v>
      </c>
      <c r="AX147" s="13" t="s">
        <v>82</v>
      </c>
      <c r="AY147" s="227" t="s">
        <v>144</v>
      </c>
    </row>
    <row r="148" spans="2:51" s="13" customFormat="1" ht="12">
      <c r="B148" s="217"/>
      <c r="C148" s="218"/>
      <c r="D148" s="208" t="s">
        <v>153</v>
      </c>
      <c r="E148" s="218"/>
      <c r="F148" s="220" t="s">
        <v>1527</v>
      </c>
      <c r="G148" s="218"/>
      <c r="H148" s="221">
        <v>0.465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153</v>
      </c>
      <c r="AU148" s="227" t="s">
        <v>87</v>
      </c>
      <c r="AV148" s="13" t="s">
        <v>87</v>
      </c>
      <c r="AW148" s="13" t="s">
        <v>4</v>
      </c>
      <c r="AX148" s="13" t="s">
        <v>82</v>
      </c>
      <c r="AY148" s="227" t="s">
        <v>144</v>
      </c>
    </row>
    <row r="149" spans="2:65" s="1" customFormat="1" ht="16.5" customHeight="1">
      <c r="B149" s="35"/>
      <c r="C149" s="193" t="s">
        <v>177</v>
      </c>
      <c r="D149" s="193" t="s">
        <v>146</v>
      </c>
      <c r="E149" s="194" t="s">
        <v>348</v>
      </c>
      <c r="F149" s="195" t="s">
        <v>349</v>
      </c>
      <c r="G149" s="196" t="s">
        <v>149</v>
      </c>
      <c r="H149" s="197">
        <v>2.457</v>
      </c>
      <c r="I149" s="198"/>
      <c r="J149" s="199">
        <f>ROUND(I149*H149,2)</f>
        <v>0</v>
      </c>
      <c r="K149" s="195" t="s">
        <v>150</v>
      </c>
      <c r="L149" s="39"/>
      <c r="M149" s="200" t="s">
        <v>1</v>
      </c>
      <c r="N149" s="201" t="s">
        <v>42</v>
      </c>
      <c r="O149" s="67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04" t="s">
        <v>151</v>
      </c>
      <c r="AT149" s="204" t="s">
        <v>146</v>
      </c>
      <c r="AU149" s="204" t="s">
        <v>87</v>
      </c>
      <c r="AY149" s="17" t="s">
        <v>144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82</v>
      </c>
      <c r="BK149" s="205">
        <f>ROUND(I149*H149,2)</f>
        <v>0</v>
      </c>
      <c r="BL149" s="17" t="s">
        <v>151</v>
      </c>
      <c r="BM149" s="204" t="s">
        <v>1528</v>
      </c>
    </row>
    <row r="150" spans="2:51" s="12" customFormat="1" ht="12">
      <c r="B150" s="206"/>
      <c r="C150" s="207"/>
      <c r="D150" s="208" t="s">
        <v>153</v>
      </c>
      <c r="E150" s="209" t="s">
        <v>1</v>
      </c>
      <c r="F150" s="210" t="s">
        <v>1517</v>
      </c>
      <c r="G150" s="207"/>
      <c r="H150" s="209" t="s">
        <v>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153</v>
      </c>
      <c r="AU150" s="216" t="s">
        <v>87</v>
      </c>
      <c r="AV150" s="12" t="s">
        <v>82</v>
      </c>
      <c r="AW150" s="12" t="s">
        <v>33</v>
      </c>
      <c r="AX150" s="12" t="s">
        <v>77</v>
      </c>
      <c r="AY150" s="216" t="s">
        <v>144</v>
      </c>
    </row>
    <row r="151" spans="2:51" s="13" customFormat="1" ht="12">
      <c r="B151" s="217"/>
      <c r="C151" s="218"/>
      <c r="D151" s="208" t="s">
        <v>153</v>
      </c>
      <c r="E151" s="219" t="s">
        <v>1</v>
      </c>
      <c r="F151" s="220" t="s">
        <v>1529</v>
      </c>
      <c r="G151" s="218"/>
      <c r="H151" s="221">
        <v>6.143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153</v>
      </c>
      <c r="AU151" s="227" t="s">
        <v>87</v>
      </c>
      <c r="AV151" s="13" t="s">
        <v>87</v>
      </c>
      <c r="AW151" s="13" t="s">
        <v>33</v>
      </c>
      <c r="AX151" s="13" t="s">
        <v>82</v>
      </c>
      <c r="AY151" s="227" t="s">
        <v>144</v>
      </c>
    </row>
    <row r="152" spans="2:51" s="13" customFormat="1" ht="12">
      <c r="B152" s="217"/>
      <c r="C152" s="218"/>
      <c r="D152" s="208" t="s">
        <v>153</v>
      </c>
      <c r="E152" s="218"/>
      <c r="F152" s="220" t="s">
        <v>1520</v>
      </c>
      <c r="G152" s="218"/>
      <c r="H152" s="221">
        <v>2.457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153</v>
      </c>
      <c r="AU152" s="227" t="s">
        <v>87</v>
      </c>
      <c r="AV152" s="13" t="s">
        <v>87</v>
      </c>
      <c r="AW152" s="13" t="s">
        <v>4</v>
      </c>
      <c r="AX152" s="13" t="s">
        <v>82</v>
      </c>
      <c r="AY152" s="227" t="s">
        <v>144</v>
      </c>
    </row>
    <row r="153" spans="2:65" s="1" customFormat="1" ht="16.5" customHeight="1">
      <c r="B153" s="35"/>
      <c r="C153" s="193" t="s">
        <v>182</v>
      </c>
      <c r="D153" s="193" t="s">
        <v>146</v>
      </c>
      <c r="E153" s="194" t="s">
        <v>1530</v>
      </c>
      <c r="F153" s="195" t="s">
        <v>1531</v>
      </c>
      <c r="G153" s="196" t="s">
        <v>149</v>
      </c>
      <c r="H153" s="197">
        <v>7.296</v>
      </c>
      <c r="I153" s="198"/>
      <c r="J153" s="199">
        <f>ROUND(I153*H153,2)</f>
        <v>0</v>
      </c>
      <c r="K153" s="195" t="s">
        <v>150</v>
      </c>
      <c r="L153" s="39"/>
      <c r="M153" s="200" t="s">
        <v>1</v>
      </c>
      <c r="N153" s="201" t="s">
        <v>42</v>
      </c>
      <c r="O153" s="67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04" t="s">
        <v>151</v>
      </c>
      <c r="AT153" s="204" t="s">
        <v>146</v>
      </c>
      <c r="AU153" s="204" t="s">
        <v>87</v>
      </c>
      <c r="AY153" s="17" t="s">
        <v>144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82</v>
      </c>
      <c r="BK153" s="205">
        <f>ROUND(I153*H153,2)</f>
        <v>0</v>
      </c>
      <c r="BL153" s="17" t="s">
        <v>151</v>
      </c>
      <c r="BM153" s="204" t="s">
        <v>1532</v>
      </c>
    </row>
    <row r="154" spans="2:51" s="12" customFormat="1" ht="12">
      <c r="B154" s="206"/>
      <c r="C154" s="207"/>
      <c r="D154" s="208" t="s">
        <v>153</v>
      </c>
      <c r="E154" s="209" t="s">
        <v>1</v>
      </c>
      <c r="F154" s="210" t="s">
        <v>1517</v>
      </c>
      <c r="G154" s="207"/>
      <c r="H154" s="209" t="s">
        <v>1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153</v>
      </c>
      <c r="AU154" s="216" t="s">
        <v>87</v>
      </c>
      <c r="AV154" s="12" t="s">
        <v>82</v>
      </c>
      <c r="AW154" s="12" t="s">
        <v>33</v>
      </c>
      <c r="AX154" s="12" t="s">
        <v>77</v>
      </c>
      <c r="AY154" s="216" t="s">
        <v>144</v>
      </c>
    </row>
    <row r="155" spans="2:51" s="13" customFormat="1" ht="12">
      <c r="B155" s="217"/>
      <c r="C155" s="218"/>
      <c r="D155" s="208" t="s">
        <v>153</v>
      </c>
      <c r="E155" s="219" t="s">
        <v>1</v>
      </c>
      <c r="F155" s="220" t="s">
        <v>1522</v>
      </c>
      <c r="G155" s="218"/>
      <c r="H155" s="221">
        <v>18.24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153</v>
      </c>
      <c r="AU155" s="227" t="s">
        <v>87</v>
      </c>
      <c r="AV155" s="13" t="s">
        <v>87</v>
      </c>
      <c r="AW155" s="13" t="s">
        <v>33</v>
      </c>
      <c r="AX155" s="13" t="s">
        <v>82</v>
      </c>
      <c r="AY155" s="227" t="s">
        <v>144</v>
      </c>
    </row>
    <row r="156" spans="2:51" s="13" customFormat="1" ht="12">
      <c r="B156" s="217"/>
      <c r="C156" s="218"/>
      <c r="D156" s="208" t="s">
        <v>153</v>
      </c>
      <c r="E156" s="218"/>
      <c r="F156" s="220" t="s">
        <v>1523</v>
      </c>
      <c r="G156" s="218"/>
      <c r="H156" s="221">
        <v>7.296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153</v>
      </c>
      <c r="AU156" s="227" t="s">
        <v>87</v>
      </c>
      <c r="AV156" s="13" t="s">
        <v>87</v>
      </c>
      <c r="AW156" s="13" t="s">
        <v>4</v>
      </c>
      <c r="AX156" s="13" t="s">
        <v>82</v>
      </c>
      <c r="AY156" s="227" t="s">
        <v>144</v>
      </c>
    </row>
    <row r="157" spans="2:65" s="1" customFormat="1" ht="24" customHeight="1">
      <c r="B157" s="35"/>
      <c r="C157" s="193" t="s">
        <v>187</v>
      </c>
      <c r="D157" s="193" t="s">
        <v>146</v>
      </c>
      <c r="E157" s="194" t="s">
        <v>352</v>
      </c>
      <c r="F157" s="195" t="s">
        <v>353</v>
      </c>
      <c r="G157" s="196" t="s">
        <v>185</v>
      </c>
      <c r="H157" s="197">
        <v>0.405</v>
      </c>
      <c r="I157" s="198"/>
      <c r="J157" s="199">
        <f>ROUND(I157*H157,2)</f>
        <v>0</v>
      </c>
      <c r="K157" s="195" t="s">
        <v>1</v>
      </c>
      <c r="L157" s="39"/>
      <c r="M157" s="200" t="s">
        <v>1</v>
      </c>
      <c r="N157" s="201" t="s">
        <v>42</v>
      </c>
      <c r="O157" s="67"/>
      <c r="P157" s="202">
        <f>O157*H157</f>
        <v>0</v>
      </c>
      <c r="Q157" s="202">
        <v>1.06625</v>
      </c>
      <c r="R157" s="202">
        <f>Q157*H157</f>
        <v>0.43183125</v>
      </c>
      <c r="S157" s="202">
        <v>0</v>
      </c>
      <c r="T157" s="203">
        <f>S157*H157</f>
        <v>0</v>
      </c>
      <c r="AR157" s="204" t="s">
        <v>151</v>
      </c>
      <c r="AT157" s="204" t="s">
        <v>146</v>
      </c>
      <c r="AU157" s="204" t="s">
        <v>87</v>
      </c>
      <c r="AY157" s="17" t="s">
        <v>144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82</v>
      </c>
      <c r="BK157" s="205">
        <f>ROUND(I157*H157,2)</f>
        <v>0</v>
      </c>
      <c r="BL157" s="17" t="s">
        <v>151</v>
      </c>
      <c r="BM157" s="204" t="s">
        <v>1533</v>
      </c>
    </row>
    <row r="158" spans="2:51" s="12" customFormat="1" ht="12">
      <c r="B158" s="206"/>
      <c r="C158" s="207"/>
      <c r="D158" s="208" t="s">
        <v>153</v>
      </c>
      <c r="E158" s="209" t="s">
        <v>1</v>
      </c>
      <c r="F158" s="210" t="s">
        <v>1517</v>
      </c>
      <c r="G158" s="207"/>
      <c r="H158" s="209" t="s">
        <v>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153</v>
      </c>
      <c r="AU158" s="216" t="s">
        <v>87</v>
      </c>
      <c r="AV158" s="12" t="s">
        <v>82</v>
      </c>
      <c r="AW158" s="12" t="s">
        <v>33</v>
      </c>
      <c r="AX158" s="12" t="s">
        <v>77</v>
      </c>
      <c r="AY158" s="216" t="s">
        <v>144</v>
      </c>
    </row>
    <row r="159" spans="2:51" s="13" customFormat="1" ht="12">
      <c r="B159" s="217"/>
      <c r="C159" s="218"/>
      <c r="D159" s="208" t="s">
        <v>153</v>
      </c>
      <c r="E159" s="219" t="s">
        <v>1</v>
      </c>
      <c r="F159" s="220" t="s">
        <v>1534</v>
      </c>
      <c r="G159" s="218"/>
      <c r="H159" s="221">
        <v>1.012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153</v>
      </c>
      <c r="AU159" s="227" t="s">
        <v>87</v>
      </c>
      <c r="AV159" s="13" t="s">
        <v>87</v>
      </c>
      <c r="AW159" s="13" t="s">
        <v>33</v>
      </c>
      <c r="AX159" s="13" t="s">
        <v>77</v>
      </c>
      <c r="AY159" s="227" t="s">
        <v>144</v>
      </c>
    </row>
    <row r="160" spans="2:51" s="14" customFormat="1" ht="12">
      <c r="B160" s="228"/>
      <c r="C160" s="229"/>
      <c r="D160" s="208" t="s">
        <v>153</v>
      </c>
      <c r="E160" s="230" t="s">
        <v>1</v>
      </c>
      <c r="F160" s="231" t="s">
        <v>163</v>
      </c>
      <c r="G160" s="229"/>
      <c r="H160" s="232">
        <v>1.012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153</v>
      </c>
      <c r="AU160" s="238" t="s">
        <v>87</v>
      </c>
      <c r="AV160" s="14" t="s">
        <v>151</v>
      </c>
      <c r="AW160" s="14" t="s">
        <v>33</v>
      </c>
      <c r="AX160" s="14" t="s">
        <v>82</v>
      </c>
      <c r="AY160" s="238" t="s">
        <v>144</v>
      </c>
    </row>
    <row r="161" spans="2:51" s="13" customFormat="1" ht="12">
      <c r="B161" s="217"/>
      <c r="C161" s="218"/>
      <c r="D161" s="208" t="s">
        <v>153</v>
      </c>
      <c r="E161" s="218"/>
      <c r="F161" s="220" t="s">
        <v>1535</v>
      </c>
      <c r="G161" s="218"/>
      <c r="H161" s="221">
        <v>0.405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153</v>
      </c>
      <c r="AU161" s="227" t="s">
        <v>87</v>
      </c>
      <c r="AV161" s="13" t="s">
        <v>87</v>
      </c>
      <c r="AW161" s="13" t="s">
        <v>4</v>
      </c>
      <c r="AX161" s="13" t="s">
        <v>82</v>
      </c>
      <c r="AY161" s="227" t="s">
        <v>144</v>
      </c>
    </row>
    <row r="162" spans="2:65" s="1" customFormat="1" ht="24" customHeight="1">
      <c r="B162" s="35"/>
      <c r="C162" s="193" t="s">
        <v>194</v>
      </c>
      <c r="D162" s="193" t="s">
        <v>146</v>
      </c>
      <c r="E162" s="194" t="s">
        <v>371</v>
      </c>
      <c r="F162" s="195" t="s">
        <v>372</v>
      </c>
      <c r="G162" s="196" t="s">
        <v>277</v>
      </c>
      <c r="H162" s="197">
        <v>37.84</v>
      </c>
      <c r="I162" s="198"/>
      <c r="J162" s="199">
        <f>ROUND(I162*H162,2)</f>
        <v>0</v>
      </c>
      <c r="K162" s="195" t="s">
        <v>1</v>
      </c>
      <c r="L162" s="39"/>
      <c r="M162" s="200" t="s">
        <v>1</v>
      </c>
      <c r="N162" s="201" t="s">
        <v>42</v>
      </c>
      <c r="O162" s="67"/>
      <c r="P162" s="202">
        <f>O162*H162</f>
        <v>0</v>
      </c>
      <c r="Q162" s="202">
        <v>0.00012</v>
      </c>
      <c r="R162" s="202">
        <f>Q162*H162</f>
        <v>0.0045408</v>
      </c>
      <c r="S162" s="202">
        <v>0</v>
      </c>
      <c r="T162" s="203">
        <f>S162*H162</f>
        <v>0</v>
      </c>
      <c r="AR162" s="204" t="s">
        <v>151</v>
      </c>
      <c r="AT162" s="204" t="s">
        <v>146</v>
      </c>
      <c r="AU162" s="204" t="s">
        <v>87</v>
      </c>
      <c r="AY162" s="17" t="s">
        <v>144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82</v>
      </c>
      <c r="BK162" s="205">
        <f>ROUND(I162*H162,2)</f>
        <v>0</v>
      </c>
      <c r="BL162" s="17" t="s">
        <v>151</v>
      </c>
      <c r="BM162" s="204" t="s">
        <v>1536</v>
      </c>
    </row>
    <row r="163" spans="2:51" s="12" customFormat="1" ht="12">
      <c r="B163" s="206"/>
      <c r="C163" s="207"/>
      <c r="D163" s="208" t="s">
        <v>153</v>
      </c>
      <c r="E163" s="209" t="s">
        <v>1</v>
      </c>
      <c r="F163" s="210" t="s">
        <v>1517</v>
      </c>
      <c r="G163" s="207"/>
      <c r="H163" s="209" t="s">
        <v>1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153</v>
      </c>
      <c r="AU163" s="216" t="s">
        <v>87</v>
      </c>
      <c r="AV163" s="12" t="s">
        <v>82</v>
      </c>
      <c r="AW163" s="12" t="s">
        <v>33</v>
      </c>
      <c r="AX163" s="12" t="s">
        <v>77</v>
      </c>
      <c r="AY163" s="216" t="s">
        <v>144</v>
      </c>
    </row>
    <row r="164" spans="2:51" s="13" customFormat="1" ht="12">
      <c r="B164" s="217"/>
      <c r="C164" s="218"/>
      <c r="D164" s="208" t="s">
        <v>153</v>
      </c>
      <c r="E164" s="219" t="s">
        <v>1</v>
      </c>
      <c r="F164" s="220" t="s">
        <v>1537</v>
      </c>
      <c r="G164" s="218"/>
      <c r="H164" s="221">
        <v>94.6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153</v>
      </c>
      <c r="AU164" s="227" t="s">
        <v>87</v>
      </c>
      <c r="AV164" s="13" t="s">
        <v>87</v>
      </c>
      <c r="AW164" s="13" t="s">
        <v>33</v>
      </c>
      <c r="AX164" s="13" t="s">
        <v>77</v>
      </c>
      <c r="AY164" s="227" t="s">
        <v>144</v>
      </c>
    </row>
    <row r="165" spans="2:51" s="14" customFormat="1" ht="12">
      <c r="B165" s="228"/>
      <c r="C165" s="229"/>
      <c r="D165" s="208" t="s">
        <v>153</v>
      </c>
      <c r="E165" s="230" t="s">
        <v>1</v>
      </c>
      <c r="F165" s="231" t="s">
        <v>163</v>
      </c>
      <c r="G165" s="229"/>
      <c r="H165" s="232">
        <v>94.6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153</v>
      </c>
      <c r="AU165" s="238" t="s">
        <v>87</v>
      </c>
      <c r="AV165" s="14" t="s">
        <v>151</v>
      </c>
      <c r="AW165" s="14" t="s">
        <v>33</v>
      </c>
      <c r="AX165" s="14" t="s">
        <v>82</v>
      </c>
      <c r="AY165" s="238" t="s">
        <v>144</v>
      </c>
    </row>
    <row r="166" spans="2:51" s="13" customFormat="1" ht="12">
      <c r="B166" s="217"/>
      <c r="C166" s="218"/>
      <c r="D166" s="208" t="s">
        <v>153</v>
      </c>
      <c r="E166" s="218"/>
      <c r="F166" s="220" t="s">
        <v>1538</v>
      </c>
      <c r="G166" s="218"/>
      <c r="H166" s="221">
        <v>37.84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153</v>
      </c>
      <c r="AU166" s="227" t="s">
        <v>87</v>
      </c>
      <c r="AV166" s="13" t="s">
        <v>87</v>
      </c>
      <c r="AW166" s="13" t="s">
        <v>4</v>
      </c>
      <c r="AX166" s="13" t="s">
        <v>82</v>
      </c>
      <c r="AY166" s="227" t="s">
        <v>144</v>
      </c>
    </row>
    <row r="167" spans="2:65" s="1" customFormat="1" ht="24" customHeight="1">
      <c r="B167" s="35"/>
      <c r="C167" s="193" t="s">
        <v>201</v>
      </c>
      <c r="D167" s="193" t="s">
        <v>146</v>
      </c>
      <c r="E167" s="194" t="s">
        <v>387</v>
      </c>
      <c r="F167" s="195" t="s">
        <v>388</v>
      </c>
      <c r="G167" s="196" t="s">
        <v>149</v>
      </c>
      <c r="H167" s="197">
        <v>17.28</v>
      </c>
      <c r="I167" s="198"/>
      <c r="J167" s="199">
        <f>ROUND(I167*H167,2)</f>
        <v>0</v>
      </c>
      <c r="K167" s="195" t="s">
        <v>1</v>
      </c>
      <c r="L167" s="39"/>
      <c r="M167" s="200" t="s">
        <v>1</v>
      </c>
      <c r="N167" s="201" t="s">
        <v>42</v>
      </c>
      <c r="O167" s="67"/>
      <c r="P167" s="202">
        <f>O167*H167</f>
        <v>0</v>
      </c>
      <c r="Q167" s="202">
        <v>2.16</v>
      </c>
      <c r="R167" s="202">
        <f>Q167*H167</f>
        <v>37.3248</v>
      </c>
      <c r="S167" s="202">
        <v>0</v>
      </c>
      <c r="T167" s="203">
        <f>S167*H167</f>
        <v>0</v>
      </c>
      <c r="AR167" s="204" t="s">
        <v>151</v>
      </c>
      <c r="AT167" s="204" t="s">
        <v>146</v>
      </c>
      <c r="AU167" s="204" t="s">
        <v>87</v>
      </c>
      <c r="AY167" s="17" t="s">
        <v>144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7" t="s">
        <v>82</v>
      </c>
      <c r="BK167" s="205">
        <f>ROUND(I167*H167,2)</f>
        <v>0</v>
      </c>
      <c r="BL167" s="17" t="s">
        <v>151</v>
      </c>
      <c r="BM167" s="204" t="s">
        <v>1539</v>
      </c>
    </row>
    <row r="168" spans="2:51" s="12" customFormat="1" ht="12">
      <c r="B168" s="206"/>
      <c r="C168" s="207"/>
      <c r="D168" s="208" t="s">
        <v>153</v>
      </c>
      <c r="E168" s="209" t="s">
        <v>1</v>
      </c>
      <c r="F168" s="210" t="s">
        <v>1517</v>
      </c>
      <c r="G168" s="207"/>
      <c r="H168" s="209" t="s">
        <v>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87</v>
      </c>
      <c r="AV168" s="12" t="s">
        <v>82</v>
      </c>
      <c r="AW168" s="12" t="s">
        <v>33</v>
      </c>
      <c r="AX168" s="12" t="s">
        <v>77</v>
      </c>
      <c r="AY168" s="216" t="s">
        <v>144</v>
      </c>
    </row>
    <row r="169" spans="2:51" s="13" customFormat="1" ht="12">
      <c r="B169" s="217"/>
      <c r="C169" s="218"/>
      <c r="D169" s="208" t="s">
        <v>153</v>
      </c>
      <c r="E169" s="219" t="s">
        <v>1</v>
      </c>
      <c r="F169" s="220" t="s">
        <v>1540</v>
      </c>
      <c r="G169" s="218"/>
      <c r="H169" s="221">
        <v>43.2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153</v>
      </c>
      <c r="AU169" s="227" t="s">
        <v>87</v>
      </c>
      <c r="AV169" s="13" t="s">
        <v>87</v>
      </c>
      <c r="AW169" s="13" t="s">
        <v>33</v>
      </c>
      <c r="AX169" s="13" t="s">
        <v>82</v>
      </c>
      <c r="AY169" s="227" t="s">
        <v>144</v>
      </c>
    </row>
    <row r="170" spans="2:51" s="13" customFormat="1" ht="12">
      <c r="B170" s="217"/>
      <c r="C170" s="218"/>
      <c r="D170" s="208" t="s">
        <v>153</v>
      </c>
      <c r="E170" s="218"/>
      <c r="F170" s="220" t="s">
        <v>1541</v>
      </c>
      <c r="G170" s="218"/>
      <c r="H170" s="221">
        <v>17.28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153</v>
      </c>
      <c r="AU170" s="227" t="s">
        <v>87</v>
      </c>
      <c r="AV170" s="13" t="s">
        <v>87</v>
      </c>
      <c r="AW170" s="13" t="s">
        <v>4</v>
      </c>
      <c r="AX170" s="13" t="s">
        <v>82</v>
      </c>
      <c r="AY170" s="227" t="s">
        <v>144</v>
      </c>
    </row>
    <row r="171" spans="2:63" s="11" customFormat="1" ht="22.9" customHeight="1">
      <c r="B171" s="177"/>
      <c r="C171" s="178"/>
      <c r="D171" s="179" t="s">
        <v>76</v>
      </c>
      <c r="E171" s="191" t="s">
        <v>194</v>
      </c>
      <c r="F171" s="191" t="s">
        <v>399</v>
      </c>
      <c r="G171" s="178"/>
      <c r="H171" s="178"/>
      <c r="I171" s="181"/>
      <c r="J171" s="192">
        <f>BK171</f>
        <v>0</v>
      </c>
      <c r="K171" s="178"/>
      <c r="L171" s="183"/>
      <c r="M171" s="184"/>
      <c r="N171" s="185"/>
      <c r="O171" s="185"/>
      <c r="P171" s="186">
        <f>SUM(P172:P209)</f>
        <v>0</v>
      </c>
      <c r="Q171" s="185"/>
      <c r="R171" s="186">
        <f>SUM(R172:R209)</f>
        <v>0.3220312</v>
      </c>
      <c r="S171" s="185"/>
      <c r="T171" s="187">
        <f>SUM(T172:T209)</f>
        <v>47.8638064</v>
      </c>
      <c r="AR171" s="188" t="s">
        <v>82</v>
      </c>
      <c r="AT171" s="189" t="s">
        <v>76</v>
      </c>
      <c r="AU171" s="189" t="s">
        <v>82</v>
      </c>
      <c r="AY171" s="188" t="s">
        <v>144</v>
      </c>
      <c r="BK171" s="190">
        <f>SUM(BK172:BK209)</f>
        <v>0</v>
      </c>
    </row>
    <row r="172" spans="2:65" s="1" customFormat="1" ht="24" customHeight="1">
      <c r="B172" s="35"/>
      <c r="C172" s="193" t="s">
        <v>207</v>
      </c>
      <c r="D172" s="193" t="s">
        <v>146</v>
      </c>
      <c r="E172" s="194" t="s">
        <v>1542</v>
      </c>
      <c r="F172" s="195" t="s">
        <v>1543</v>
      </c>
      <c r="G172" s="196" t="s">
        <v>149</v>
      </c>
      <c r="H172" s="197">
        <v>4.224</v>
      </c>
      <c r="I172" s="198"/>
      <c r="J172" s="199">
        <f>ROUND(I172*H172,2)</f>
        <v>0</v>
      </c>
      <c r="K172" s="195" t="s">
        <v>1</v>
      </c>
      <c r="L172" s="39"/>
      <c r="M172" s="200" t="s">
        <v>1</v>
      </c>
      <c r="N172" s="201" t="s">
        <v>42</v>
      </c>
      <c r="O172" s="67"/>
      <c r="P172" s="202">
        <f>O172*H172</f>
        <v>0</v>
      </c>
      <c r="Q172" s="202">
        <v>0</v>
      </c>
      <c r="R172" s="202">
        <f>Q172*H172</f>
        <v>0</v>
      </c>
      <c r="S172" s="202">
        <v>2.2</v>
      </c>
      <c r="T172" s="203">
        <f>S172*H172</f>
        <v>9.292800000000002</v>
      </c>
      <c r="AR172" s="204" t="s">
        <v>151</v>
      </c>
      <c r="AT172" s="204" t="s">
        <v>146</v>
      </c>
      <c r="AU172" s="204" t="s">
        <v>87</v>
      </c>
      <c r="AY172" s="17" t="s">
        <v>144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7" t="s">
        <v>82</v>
      </c>
      <c r="BK172" s="205">
        <f>ROUND(I172*H172,2)</f>
        <v>0</v>
      </c>
      <c r="BL172" s="17" t="s">
        <v>151</v>
      </c>
      <c r="BM172" s="204" t="s">
        <v>1544</v>
      </c>
    </row>
    <row r="173" spans="2:51" s="12" customFormat="1" ht="12">
      <c r="B173" s="206"/>
      <c r="C173" s="207"/>
      <c r="D173" s="208" t="s">
        <v>153</v>
      </c>
      <c r="E173" s="209" t="s">
        <v>1</v>
      </c>
      <c r="F173" s="210" t="s">
        <v>1545</v>
      </c>
      <c r="G173" s="207"/>
      <c r="H173" s="209" t="s">
        <v>1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153</v>
      </c>
      <c r="AU173" s="216" t="s">
        <v>87</v>
      </c>
      <c r="AV173" s="12" t="s">
        <v>82</v>
      </c>
      <c r="AW173" s="12" t="s">
        <v>33</v>
      </c>
      <c r="AX173" s="12" t="s">
        <v>77</v>
      </c>
      <c r="AY173" s="216" t="s">
        <v>144</v>
      </c>
    </row>
    <row r="174" spans="2:51" s="13" customFormat="1" ht="12">
      <c r="B174" s="217"/>
      <c r="C174" s="218"/>
      <c r="D174" s="208" t="s">
        <v>153</v>
      </c>
      <c r="E174" s="219" t="s">
        <v>1</v>
      </c>
      <c r="F174" s="220" t="s">
        <v>1546</v>
      </c>
      <c r="G174" s="218"/>
      <c r="H174" s="221">
        <v>4.8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153</v>
      </c>
      <c r="AU174" s="227" t="s">
        <v>87</v>
      </c>
      <c r="AV174" s="13" t="s">
        <v>87</v>
      </c>
      <c r="AW174" s="13" t="s">
        <v>33</v>
      </c>
      <c r="AX174" s="13" t="s">
        <v>77</v>
      </c>
      <c r="AY174" s="227" t="s">
        <v>144</v>
      </c>
    </row>
    <row r="175" spans="2:51" s="13" customFormat="1" ht="12">
      <c r="B175" s="217"/>
      <c r="C175" s="218"/>
      <c r="D175" s="208" t="s">
        <v>153</v>
      </c>
      <c r="E175" s="219" t="s">
        <v>1</v>
      </c>
      <c r="F175" s="220" t="s">
        <v>1547</v>
      </c>
      <c r="G175" s="218"/>
      <c r="H175" s="221">
        <v>5.76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153</v>
      </c>
      <c r="AU175" s="227" t="s">
        <v>87</v>
      </c>
      <c r="AV175" s="13" t="s">
        <v>87</v>
      </c>
      <c r="AW175" s="13" t="s">
        <v>33</v>
      </c>
      <c r="AX175" s="13" t="s">
        <v>77</v>
      </c>
      <c r="AY175" s="227" t="s">
        <v>144</v>
      </c>
    </row>
    <row r="176" spans="2:51" s="14" customFormat="1" ht="12">
      <c r="B176" s="228"/>
      <c r="C176" s="229"/>
      <c r="D176" s="208" t="s">
        <v>153</v>
      </c>
      <c r="E176" s="230" t="s">
        <v>1</v>
      </c>
      <c r="F176" s="231" t="s">
        <v>163</v>
      </c>
      <c r="G176" s="229"/>
      <c r="H176" s="232">
        <v>10.559999999999999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153</v>
      </c>
      <c r="AU176" s="238" t="s">
        <v>87</v>
      </c>
      <c r="AV176" s="14" t="s">
        <v>151</v>
      </c>
      <c r="AW176" s="14" t="s">
        <v>33</v>
      </c>
      <c r="AX176" s="14" t="s">
        <v>82</v>
      </c>
      <c r="AY176" s="238" t="s">
        <v>144</v>
      </c>
    </row>
    <row r="177" spans="2:51" s="13" customFormat="1" ht="12">
      <c r="B177" s="217"/>
      <c r="C177" s="218"/>
      <c r="D177" s="208" t="s">
        <v>153</v>
      </c>
      <c r="E177" s="218"/>
      <c r="F177" s="220" t="s">
        <v>1548</v>
      </c>
      <c r="G177" s="218"/>
      <c r="H177" s="221">
        <v>4.224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153</v>
      </c>
      <c r="AU177" s="227" t="s">
        <v>87</v>
      </c>
      <c r="AV177" s="13" t="s">
        <v>87</v>
      </c>
      <c r="AW177" s="13" t="s">
        <v>4</v>
      </c>
      <c r="AX177" s="13" t="s">
        <v>82</v>
      </c>
      <c r="AY177" s="227" t="s">
        <v>144</v>
      </c>
    </row>
    <row r="178" spans="2:65" s="1" customFormat="1" ht="24" customHeight="1">
      <c r="B178" s="35"/>
      <c r="C178" s="193" t="s">
        <v>213</v>
      </c>
      <c r="D178" s="193" t="s">
        <v>146</v>
      </c>
      <c r="E178" s="194" t="s">
        <v>1549</v>
      </c>
      <c r="F178" s="195" t="s">
        <v>1550</v>
      </c>
      <c r="G178" s="196" t="s">
        <v>149</v>
      </c>
      <c r="H178" s="197">
        <v>6.528</v>
      </c>
      <c r="I178" s="198"/>
      <c r="J178" s="199">
        <f>ROUND(I178*H178,2)</f>
        <v>0</v>
      </c>
      <c r="K178" s="195" t="s">
        <v>1</v>
      </c>
      <c r="L178" s="39"/>
      <c r="M178" s="200" t="s">
        <v>1</v>
      </c>
      <c r="N178" s="201" t="s">
        <v>42</v>
      </c>
      <c r="O178" s="67"/>
      <c r="P178" s="202">
        <f>O178*H178</f>
        <v>0</v>
      </c>
      <c r="Q178" s="202">
        <v>0</v>
      </c>
      <c r="R178" s="202">
        <f>Q178*H178</f>
        <v>0</v>
      </c>
      <c r="S178" s="202">
        <v>2.2</v>
      </c>
      <c r="T178" s="203">
        <f>S178*H178</f>
        <v>14.361600000000001</v>
      </c>
      <c r="AR178" s="204" t="s">
        <v>151</v>
      </c>
      <c r="AT178" s="204" t="s">
        <v>146</v>
      </c>
      <c r="AU178" s="204" t="s">
        <v>87</v>
      </c>
      <c r="AY178" s="17" t="s">
        <v>144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7" t="s">
        <v>82</v>
      </c>
      <c r="BK178" s="205">
        <f>ROUND(I178*H178,2)</f>
        <v>0</v>
      </c>
      <c r="BL178" s="17" t="s">
        <v>151</v>
      </c>
      <c r="BM178" s="204" t="s">
        <v>1551</v>
      </c>
    </row>
    <row r="179" spans="2:51" s="12" customFormat="1" ht="12">
      <c r="B179" s="206"/>
      <c r="C179" s="207"/>
      <c r="D179" s="208" t="s">
        <v>153</v>
      </c>
      <c r="E179" s="209" t="s">
        <v>1</v>
      </c>
      <c r="F179" s="210" t="s">
        <v>1545</v>
      </c>
      <c r="G179" s="207"/>
      <c r="H179" s="209" t="s">
        <v>1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87</v>
      </c>
      <c r="AV179" s="12" t="s">
        <v>82</v>
      </c>
      <c r="AW179" s="12" t="s">
        <v>33</v>
      </c>
      <c r="AX179" s="12" t="s">
        <v>77</v>
      </c>
      <c r="AY179" s="216" t="s">
        <v>144</v>
      </c>
    </row>
    <row r="180" spans="2:51" s="13" customFormat="1" ht="12">
      <c r="B180" s="217"/>
      <c r="C180" s="218"/>
      <c r="D180" s="208" t="s">
        <v>153</v>
      </c>
      <c r="E180" s="219" t="s">
        <v>1</v>
      </c>
      <c r="F180" s="220" t="s">
        <v>1552</v>
      </c>
      <c r="G180" s="218"/>
      <c r="H180" s="221">
        <v>16.32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153</v>
      </c>
      <c r="AU180" s="227" t="s">
        <v>87</v>
      </c>
      <c r="AV180" s="13" t="s">
        <v>87</v>
      </c>
      <c r="AW180" s="13" t="s">
        <v>33</v>
      </c>
      <c r="AX180" s="13" t="s">
        <v>82</v>
      </c>
      <c r="AY180" s="227" t="s">
        <v>144</v>
      </c>
    </row>
    <row r="181" spans="2:51" s="13" customFormat="1" ht="12">
      <c r="B181" s="217"/>
      <c r="C181" s="218"/>
      <c r="D181" s="208" t="s">
        <v>153</v>
      </c>
      <c r="E181" s="218"/>
      <c r="F181" s="220" t="s">
        <v>1553</v>
      </c>
      <c r="G181" s="218"/>
      <c r="H181" s="221">
        <v>6.528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153</v>
      </c>
      <c r="AU181" s="227" t="s">
        <v>87</v>
      </c>
      <c r="AV181" s="13" t="s">
        <v>87</v>
      </c>
      <c r="AW181" s="13" t="s">
        <v>4</v>
      </c>
      <c r="AX181" s="13" t="s">
        <v>82</v>
      </c>
      <c r="AY181" s="227" t="s">
        <v>144</v>
      </c>
    </row>
    <row r="182" spans="2:65" s="1" customFormat="1" ht="16.5" customHeight="1">
      <c r="B182" s="35"/>
      <c r="C182" s="193" t="s">
        <v>217</v>
      </c>
      <c r="D182" s="193" t="s">
        <v>146</v>
      </c>
      <c r="E182" s="194" t="s">
        <v>505</v>
      </c>
      <c r="F182" s="195" t="s">
        <v>506</v>
      </c>
      <c r="G182" s="196" t="s">
        <v>149</v>
      </c>
      <c r="H182" s="197">
        <v>17.28</v>
      </c>
      <c r="I182" s="198"/>
      <c r="J182" s="199">
        <f>ROUND(I182*H182,2)</f>
        <v>0</v>
      </c>
      <c r="K182" s="195" t="s">
        <v>150</v>
      </c>
      <c r="L182" s="39"/>
      <c r="M182" s="200" t="s">
        <v>1</v>
      </c>
      <c r="N182" s="201" t="s">
        <v>42</v>
      </c>
      <c r="O182" s="67"/>
      <c r="P182" s="202">
        <f>O182*H182</f>
        <v>0</v>
      </c>
      <c r="Q182" s="202">
        <v>0</v>
      </c>
      <c r="R182" s="202">
        <f>Q182*H182</f>
        <v>0</v>
      </c>
      <c r="S182" s="202">
        <v>1.4</v>
      </c>
      <c r="T182" s="203">
        <f>S182*H182</f>
        <v>24.192</v>
      </c>
      <c r="AR182" s="204" t="s">
        <v>151</v>
      </c>
      <c r="AT182" s="204" t="s">
        <v>146</v>
      </c>
      <c r="AU182" s="204" t="s">
        <v>87</v>
      </c>
      <c r="AY182" s="17" t="s">
        <v>144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7" t="s">
        <v>82</v>
      </c>
      <c r="BK182" s="205">
        <f>ROUND(I182*H182,2)</f>
        <v>0</v>
      </c>
      <c r="BL182" s="17" t="s">
        <v>151</v>
      </c>
      <c r="BM182" s="204" t="s">
        <v>1554</v>
      </c>
    </row>
    <row r="183" spans="2:51" s="12" customFormat="1" ht="12">
      <c r="B183" s="206"/>
      <c r="C183" s="207"/>
      <c r="D183" s="208" t="s">
        <v>153</v>
      </c>
      <c r="E183" s="209" t="s">
        <v>1</v>
      </c>
      <c r="F183" s="210" t="s">
        <v>1545</v>
      </c>
      <c r="G183" s="207"/>
      <c r="H183" s="209" t="s">
        <v>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153</v>
      </c>
      <c r="AU183" s="216" t="s">
        <v>87</v>
      </c>
      <c r="AV183" s="12" t="s">
        <v>82</v>
      </c>
      <c r="AW183" s="12" t="s">
        <v>33</v>
      </c>
      <c r="AX183" s="12" t="s">
        <v>77</v>
      </c>
      <c r="AY183" s="216" t="s">
        <v>144</v>
      </c>
    </row>
    <row r="184" spans="2:51" s="13" customFormat="1" ht="12">
      <c r="B184" s="217"/>
      <c r="C184" s="218"/>
      <c r="D184" s="208" t="s">
        <v>153</v>
      </c>
      <c r="E184" s="219" t="s">
        <v>1</v>
      </c>
      <c r="F184" s="220" t="s">
        <v>1540</v>
      </c>
      <c r="G184" s="218"/>
      <c r="H184" s="221">
        <v>43.2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153</v>
      </c>
      <c r="AU184" s="227" t="s">
        <v>87</v>
      </c>
      <c r="AV184" s="13" t="s">
        <v>87</v>
      </c>
      <c r="AW184" s="13" t="s">
        <v>33</v>
      </c>
      <c r="AX184" s="13" t="s">
        <v>82</v>
      </c>
      <c r="AY184" s="227" t="s">
        <v>144</v>
      </c>
    </row>
    <row r="185" spans="2:51" s="13" customFormat="1" ht="12">
      <c r="B185" s="217"/>
      <c r="C185" s="218"/>
      <c r="D185" s="208" t="s">
        <v>153</v>
      </c>
      <c r="E185" s="218"/>
      <c r="F185" s="220" t="s">
        <v>1541</v>
      </c>
      <c r="G185" s="218"/>
      <c r="H185" s="221">
        <v>17.28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153</v>
      </c>
      <c r="AU185" s="227" t="s">
        <v>87</v>
      </c>
      <c r="AV185" s="13" t="s">
        <v>87</v>
      </c>
      <c r="AW185" s="13" t="s">
        <v>4</v>
      </c>
      <c r="AX185" s="13" t="s">
        <v>82</v>
      </c>
      <c r="AY185" s="227" t="s">
        <v>144</v>
      </c>
    </row>
    <row r="186" spans="2:65" s="1" customFormat="1" ht="16.5" customHeight="1">
      <c r="B186" s="35"/>
      <c r="C186" s="193" t="s">
        <v>223</v>
      </c>
      <c r="D186" s="193" t="s">
        <v>146</v>
      </c>
      <c r="E186" s="194" t="s">
        <v>528</v>
      </c>
      <c r="F186" s="195" t="s">
        <v>529</v>
      </c>
      <c r="G186" s="196" t="s">
        <v>277</v>
      </c>
      <c r="H186" s="197">
        <v>37.84</v>
      </c>
      <c r="I186" s="198"/>
      <c r="J186" s="199">
        <f>ROUND(I186*H186,2)</f>
        <v>0</v>
      </c>
      <c r="K186" s="195" t="s">
        <v>1</v>
      </c>
      <c r="L186" s="39"/>
      <c r="M186" s="200" t="s">
        <v>1</v>
      </c>
      <c r="N186" s="201" t="s">
        <v>42</v>
      </c>
      <c r="O186" s="67"/>
      <c r="P186" s="202">
        <f>O186*H186</f>
        <v>0</v>
      </c>
      <c r="Q186" s="202">
        <v>1E-05</v>
      </c>
      <c r="R186" s="202">
        <f>Q186*H186</f>
        <v>0.0003784000000000001</v>
      </c>
      <c r="S186" s="202">
        <v>0.00046</v>
      </c>
      <c r="T186" s="203">
        <f>S186*H186</f>
        <v>0.017406400000000002</v>
      </c>
      <c r="AR186" s="204" t="s">
        <v>151</v>
      </c>
      <c r="AT186" s="204" t="s">
        <v>146</v>
      </c>
      <c r="AU186" s="204" t="s">
        <v>87</v>
      </c>
      <c r="AY186" s="17" t="s">
        <v>144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82</v>
      </c>
      <c r="BK186" s="205">
        <f>ROUND(I186*H186,2)</f>
        <v>0</v>
      </c>
      <c r="BL186" s="17" t="s">
        <v>151</v>
      </c>
      <c r="BM186" s="204" t="s">
        <v>1555</v>
      </c>
    </row>
    <row r="187" spans="2:51" s="12" customFormat="1" ht="12">
      <c r="B187" s="206"/>
      <c r="C187" s="207"/>
      <c r="D187" s="208" t="s">
        <v>153</v>
      </c>
      <c r="E187" s="209" t="s">
        <v>1</v>
      </c>
      <c r="F187" s="210" t="s">
        <v>1545</v>
      </c>
      <c r="G187" s="207"/>
      <c r="H187" s="209" t="s">
        <v>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153</v>
      </c>
      <c r="AU187" s="216" t="s">
        <v>87</v>
      </c>
      <c r="AV187" s="12" t="s">
        <v>82</v>
      </c>
      <c r="AW187" s="12" t="s">
        <v>33</v>
      </c>
      <c r="AX187" s="12" t="s">
        <v>77</v>
      </c>
      <c r="AY187" s="216" t="s">
        <v>144</v>
      </c>
    </row>
    <row r="188" spans="2:51" s="13" customFormat="1" ht="12">
      <c r="B188" s="217"/>
      <c r="C188" s="218"/>
      <c r="D188" s="208" t="s">
        <v>153</v>
      </c>
      <c r="E188" s="219" t="s">
        <v>1</v>
      </c>
      <c r="F188" s="220" t="s">
        <v>1537</v>
      </c>
      <c r="G188" s="218"/>
      <c r="H188" s="221">
        <v>94.6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153</v>
      </c>
      <c r="AU188" s="227" t="s">
        <v>87</v>
      </c>
      <c r="AV188" s="13" t="s">
        <v>87</v>
      </c>
      <c r="AW188" s="13" t="s">
        <v>33</v>
      </c>
      <c r="AX188" s="13" t="s">
        <v>77</v>
      </c>
      <c r="AY188" s="227" t="s">
        <v>144</v>
      </c>
    </row>
    <row r="189" spans="2:51" s="14" customFormat="1" ht="12">
      <c r="B189" s="228"/>
      <c r="C189" s="229"/>
      <c r="D189" s="208" t="s">
        <v>153</v>
      </c>
      <c r="E189" s="230" t="s">
        <v>1</v>
      </c>
      <c r="F189" s="231" t="s">
        <v>163</v>
      </c>
      <c r="G189" s="229"/>
      <c r="H189" s="232">
        <v>94.6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153</v>
      </c>
      <c r="AU189" s="238" t="s">
        <v>87</v>
      </c>
      <c r="AV189" s="14" t="s">
        <v>151</v>
      </c>
      <c r="AW189" s="14" t="s">
        <v>33</v>
      </c>
      <c r="AX189" s="14" t="s">
        <v>82</v>
      </c>
      <c r="AY189" s="238" t="s">
        <v>144</v>
      </c>
    </row>
    <row r="190" spans="2:51" s="13" customFormat="1" ht="12">
      <c r="B190" s="217"/>
      <c r="C190" s="218"/>
      <c r="D190" s="208" t="s">
        <v>153</v>
      </c>
      <c r="E190" s="218"/>
      <c r="F190" s="220" t="s">
        <v>1538</v>
      </c>
      <c r="G190" s="218"/>
      <c r="H190" s="221">
        <v>37.84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153</v>
      </c>
      <c r="AU190" s="227" t="s">
        <v>87</v>
      </c>
      <c r="AV190" s="13" t="s">
        <v>87</v>
      </c>
      <c r="AW190" s="13" t="s">
        <v>4</v>
      </c>
      <c r="AX190" s="13" t="s">
        <v>82</v>
      </c>
      <c r="AY190" s="227" t="s">
        <v>144</v>
      </c>
    </row>
    <row r="191" spans="2:65" s="1" customFormat="1" ht="16.5" customHeight="1">
      <c r="B191" s="35"/>
      <c r="C191" s="193" t="s">
        <v>8</v>
      </c>
      <c r="D191" s="193" t="s">
        <v>146</v>
      </c>
      <c r="E191" s="194" t="s">
        <v>559</v>
      </c>
      <c r="F191" s="195" t="s">
        <v>560</v>
      </c>
      <c r="G191" s="196" t="s">
        <v>210</v>
      </c>
      <c r="H191" s="197">
        <v>40.95</v>
      </c>
      <c r="I191" s="198"/>
      <c r="J191" s="199">
        <f>ROUND(I191*H191,2)</f>
        <v>0</v>
      </c>
      <c r="K191" s="195" t="s">
        <v>1</v>
      </c>
      <c r="L191" s="39"/>
      <c r="M191" s="200" t="s">
        <v>1</v>
      </c>
      <c r="N191" s="201" t="s">
        <v>42</v>
      </c>
      <c r="O191" s="67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204" t="s">
        <v>151</v>
      </c>
      <c r="AT191" s="204" t="s">
        <v>146</v>
      </c>
      <c r="AU191" s="204" t="s">
        <v>87</v>
      </c>
      <c r="AY191" s="17" t="s">
        <v>144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17" t="s">
        <v>82</v>
      </c>
      <c r="BK191" s="205">
        <f>ROUND(I191*H191,2)</f>
        <v>0</v>
      </c>
      <c r="BL191" s="17" t="s">
        <v>151</v>
      </c>
      <c r="BM191" s="204" t="s">
        <v>1556</v>
      </c>
    </row>
    <row r="192" spans="2:51" s="12" customFormat="1" ht="12">
      <c r="B192" s="206"/>
      <c r="C192" s="207"/>
      <c r="D192" s="208" t="s">
        <v>153</v>
      </c>
      <c r="E192" s="209" t="s">
        <v>1</v>
      </c>
      <c r="F192" s="210" t="s">
        <v>1517</v>
      </c>
      <c r="G192" s="207"/>
      <c r="H192" s="209" t="s">
        <v>1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153</v>
      </c>
      <c r="AU192" s="216" t="s">
        <v>87</v>
      </c>
      <c r="AV192" s="12" t="s">
        <v>82</v>
      </c>
      <c r="AW192" s="12" t="s">
        <v>33</v>
      </c>
      <c r="AX192" s="12" t="s">
        <v>77</v>
      </c>
      <c r="AY192" s="216" t="s">
        <v>144</v>
      </c>
    </row>
    <row r="193" spans="2:51" s="13" customFormat="1" ht="12">
      <c r="B193" s="217"/>
      <c r="C193" s="218"/>
      <c r="D193" s="208" t="s">
        <v>153</v>
      </c>
      <c r="E193" s="219" t="s">
        <v>1</v>
      </c>
      <c r="F193" s="220" t="s">
        <v>647</v>
      </c>
      <c r="G193" s="218"/>
      <c r="H193" s="221">
        <v>83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153</v>
      </c>
      <c r="AU193" s="227" t="s">
        <v>87</v>
      </c>
      <c r="AV193" s="13" t="s">
        <v>87</v>
      </c>
      <c r="AW193" s="13" t="s">
        <v>33</v>
      </c>
      <c r="AX193" s="13" t="s">
        <v>77</v>
      </c>
      <c r="AY193" s="227" t="s">
        <v>144</v>
      </c>
    </row>
    <row r="194" spans="2:51" s="13" customFormat="1" ht="22.5">
      <c r="B194" s="217"/>
      <c r="C194" s="218"/>
      <c r="D194" s="208" t="s">
        <v>153</v>
      </c>
      <c r="E194" s="219" t="s">
        <v>1</v>
      </c>
      <c r="F194" s="220" t="s">
        <v>1557</v>
      </c>
      <c r="G194" s="218"/>
      <c r="H194" s="221">
        <v>19.376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153</v>
      </c>
      <c r="AU194" s="227" t="s">
        <v>87</v>
      </c>
      <c r="AV194" s="13" t="s">
        <v>87</v>
      </c>
      <c r="AW194" s="13" t="s">
        <v>33</v>
      </c>
      <c r="AX194" s="13" t="s">
        <v>77</v>
      </c>
      <c r="AY194" s="227" t="s">
        <v>144</v>
      </c>
    </row>
    <row r="195" spans="2:51" s="14" customFormat="1" ht="12">
      <c r="B195" s="228"/>
      <c r="C195" s="229"/>
      <c r="D195" s="208" t="s">
        <v>153</v>
      </c>
      <c r="E195" s="230" t="s">
        <v>1</v>
      </c>
      <c r="F195" s="231" t="s">
        <v>163</v>
      </c>
      <c r="G195" s="229"/>
      <c r="H195" s="232">
        <v>102.376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153</v>
      </c>
      <c r="AU195" s="238" t="s">
        <v>87</v>
      </c>
      <c r="AV195" s="14" t="s">
        <v>151</v>
      </c>
      <c r="AW195" s="14" t="s">
        <v>33</v>
      </c>
      <c r="AX195" s="14" t="s">
        <v>82</v>
      </c>
      <c r="AY195" s="238" t="s">
        <v>144</v>
      </c>
    </row>
    <row r="196" spans="2:51" s="13" customFormat="1" ht="12">
      <c r="B196" s="217"/>
      <c r="C196" s="218"/>
      <c r="D196" s="208" t="s">
        <v>153</v>
      </c>
      <c r="E196" s="218"/>
      <c r="F196" s="220" t="s">
        <v>1558</v>
      </c>
      <c r="G196" s="218"/>
      <c r="H196" s="221">
        <v>40.95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153</v>
      </c>
      <c r="AU196" s="227" t="s">
        <v>87</v>
      </c>
      <c r="AV196" s="13" t="s">
        <v>87</v>
      </c>
      <c r="AW196" s="13" t="s">
        <v>4</v>
      </c>
      <c r="AX196" s="13" t="s">
        <v>82</v>
      </c>
      <c r="AY196" s="227" t="s">
        <v>144</v>
      </c>
    </row>
    <row r="197" spans="2:65" s="1" customFormat="1" ht="24" customHeight="1">
      <c r="B197" s="35"/>
      <c r="C197" s="193" t="s">
        <v>236</v>
      </c>
      <c r="D197" s="193" t="s">
        <v>146</v>
      </c>
      <c r="E197" s="194" t="s">
        <v>574</v>
      </c>
      <c r="F197" s="195" t="s">
        <v>575</v>
      </c>
      <c r="G197" s="196" t="s">
        <v>210</v>
      </c>
      <c r="H197" s="197">
        <v>2.048</v>
      </c>
      <c r="I197" s="198"/>
      <c r="J197" s="199">
        <f>ROUND(I197*H197,2)</f>
        <v>0</v>
      </c>
      <c r="K197" s="195" t="s">
        <v>150</v>
      </c>
      <c r="L197" s="39"/>
      <c r="M197" s="200" t="s">
        <v>1</v>
      </c>
      <c r="N197" s="201" t="s">
        <v>42</v>
      </c>
      <c r="O197" s="67"/>
      <c r="P197" s="202">
        <f>O197*H197</f>
        <v>0</v>
      </c>
      <c r="Q197" s="202">
        <v>0.05985</v>
      </c>
      <c r="R197" s="202">
        <f>Q197*H197</f>
        <v>0.12257280000000001</v>
      </c>
      <c r="S197" s="202">
        <v>0</v>
      </c>
      <c r="T197" s="203">
        <f>S197*H197</f>
        <v>0</v>
      </c>
      <c r="AR197" s="204" t="s">
        <v>151</v>
      </c>
      <c r="AT197" s="204" t="s">
        <v>146</v>
      </c>
      <c r="AU197" s="204" t="s">
        <v>87</v>
      </c>
      <c r="AY197" s="17" t="s">
        <v>144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82</v>
      </c>
      <c r="BK197" s="205">
        <f>ROUND(I197*H197,2)</f>
        <v>0</v>
      </c>
      <c r="BL197" s="17" t="s">
        <v>151</v>
      </c>
      <c r="BM197" s="204" t="s">
        <v>1559</v>
      </c>
    </row>
    <row r="198" spans="2:51" s="12" customFormat="1" ht="12">
      <c r="B198" s="206"/>
      <c r="C198" s="207"/>
      <c r="D198" s="208" t="s">
        <v>153</v>
      </c>
      <c r="E198" s="209" t="s">
        <v>1</v>
      </c>
      <c r="F198" s="210" t="s">
        <v>1517</v>
      </c>
      <c r="G198" s="207"/>
      <c r="H198" s="209" t="s">
        <v>1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153</v>
      </c>
      <c r="AU198" s="216" t="s">
        <v>87</v>
      </c>
      <c r="AV198" s="12" t="s">
        <v>82</v>
      </c>
      <c r="AW198" s="12" t="s">
        <v>33</v>
      </c>
      <c r="AX198" s="12" t="s">
        <v>77</v>
      </c>
      <c r="AY198" s="216" t="s">
        <v>144</v>
      </c>
    </row>
    <row r="199" spans="2:51" s="13" customFormat="1" ht="12">
      <c r="B199" s="217"/>
      <c r="C199" s="218"/>
      <c r="D199" s="208" t="s">
        <v>153</v>
      </c>
      <c r="E199" s="219" t="s">
        <v>1</v>
      </c>
      <c r="F199" s="220" t="s">
        <v>1560</v>
      </c>
      <c r="G199" s="218"/>
      <c r="H199" s="221">
        <v>5.119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153</v>
      </c>
      <c r="AU199" s="227" t="s">
        <v>87</v>
      </c>
      <c r="AV199" s="13" t="s">
        <v>87</v>
      </c>
      <c r="AW199" s="13" t="s">
        <v>33</v>
      </c>
      <c r="AX199" s="13" t="s">
        <v>77</v>
      </c>
      <c r="AY199" s="227" t="s">
        <v>144</v>
      </c>
    </row>
    <row r="200" spans="2:51" s="14" customFormat="1" ht="12">
      <c r="B200" s="228"/>
      <c r="C200" s="229"/>
      <c r="D200" s="208" t="s">
        <v>153</v>
      </c>
      <c r="E200" s="230" t="s">
        <v>1</v>
      </c>
      <c r="F200" s="231" t="s">
        <v>163</v>
      </c>
      <c r="G200" s="229"/>
      <c r="H200" s="232">
        <v>5.119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153</v>
      </c>
      <c r="AU200" s="238" t="s">
        <v>87</v>
      </c>
      <c r="AV200" s="14" t="s">
        <v>151</v>
      </c>
      <c r="AW200" s="14" t="s">
        <v>33</v>
      </c>
      <c r="AX200" s="14" t="s">
        <v>82</v>
      </c>
      <c r="AY200" s="238" t="s">
        <v>144</v>
      </c>
    </row>
    <row r="201" spans="2:51" s="13" customFormat="1" ht="12">
      <c r="B201" s="217"/>
      <c r="C201" s="218"/>
      <c r="D201" s="208" t="s">
        <v>153</v>
      </c>
      <c r="E201" s="218"/>
      <c r="F201" s="220" t="s">
        <v>1561</v>
      </c>
      <c r="G201" s="218"/>
      <c r="H201" s="221">
        <v>2.048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153</v>
      </c>
      <c r="AU201" s="227" t="s">
        <v>87</v>
      </c>
      <c r="AV201" s="13" t="s">
        <v>87</v>
      </c>
      <c r="AW201" s="13" t="s">
        <v>4</v>
      </c>
      <c r="AX201" s="13" t="s">
        <v>82</v>
      </c>
      <c r="AY201" s="227" t="s">
        <v>144</v>
      </c>
    </row>
    <row r="202" spans="2:65" s="1" customFormat="1" ht="24" customHeight="1">
      <c r="B202" s="35"/>
      <c r="C202" s="193" t="s">
        <v>242</v>
      </c>
      <c r="D202" s="193" t="s">
        <v>146</v>
      </c>
      <c r="E202" s="194" t="s">
        <v>580</v>
      </c>
      <c r="F202" s="195" t="s">
        <v>581</v>
      </c>
      <c r="G202" s="196" t="s">
        <v>210</v>
      </c>
      <c r="H202" s="197">
        <v>2.048</v>
      </c>
      <c r="I202" s="198"/>
      <c r="J202" s="199">
        <f>ROUND(I202*H202,2)</f>
        <v>0</v>
      </c>
      <c r="K202" s="195" t="s">
        <v>150</v>
      </c>
      <c r="L202" s="39"/>
      <c r="M202" s="200" t="s">
        <v>1</v>
      </c>
      <c r="N202" s="201" t="s">
        <v>42</v>
      </c>
      <c r="O202" s="67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04" t="s">
        <v>151</v>
      </c>
      <c r="AT202" s="204" t="s">
        <v>146</v>
      </c>
      <c r="AU202" s="204" t="s">
        <v>87</v>
      </c>
      <c r="AY202" s="17" t="s">
        <v>144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7" t="s">
        <v>82</v>
      </c>
      <c r="BK202" s="205">
        <f>ROUND(I202*H202,2)</f>
        <v>0</v>
      </c>
      <c r="BL202" s="17" t="s">
        <v>151</v>
      </c>
      <c r="BM202" s="204" t="s">
        <v>1562</v>
      </c>
    </row>
    <row r="203" spans="2:51" s="13" customFormat="1" ht="12">
      <c r="B203" s="217"/>
      <c r="C203" s="218"/>
      <c r="D203" s="208" t="s">
        <v>153</v>
      </c>
      <c r="E203" s="218"/>
      <c r="F203" s="220" t="s">
        <v>1563</v>
      </c>
      <c r="G203" s="218"/>
      <c r="H203" s="221">
        <v>2.048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153</v>
      </c>
      <c r="AU203" s="227" t="s">
        <v>87</v>
      </c>
      <c r="AV203" s="13" t="s">
        <v>87</v>
      </c>
      <c r="AW203" s="13" t="s">
        <v>4</v>
      </c>
      <c r="AX203" s="13" t="s">
        <v>82</v>
      </c>
      <c r="AY203" s="227" t="s">
        <v>144</v>
      </c>
    </row>
    <row r="204" spans="2:65" s="1" customFormat="1" ht="36" customHeight="1">
      <c r="B204" s="35"/>
      <c r="C204" s="193" t="s">
        <v>260</v>
      </c>
      <c r="D204" s="193" t="s">
        <v>146</v>
      </c>
      <c r="E204" s="194" t="s">
        <v>1564</v>
      </c>
      <c r="F204" s="195" t="s">
        <v>1565</v>
      </c>
      <c r="G204" s="196" t="s">
        <v>210</v>
      </c>
      <c r="H204" s="197">
        <v>57.6</v>
      </c>
      <c r="I204" s="198"/>
      <c r="J204" s="199">
        <f>ROUND(I204*H204,2)</f>
        <v>0</v>
      </c>
      <c r="K204" s="195" t="s">
        <v>1</v>
      </c>
      <c r="L204" s="39"/>
      <c r="M204" s="200" t="s">
        <v>1</v>
      </c>
      <c r="N204" s="201" t="s">
        <v>42</v>
      </c>
      <c r="O204" s="67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04" t="s">
        <v>151</v>
      </c>
      <c r="AT204" s="204" t="s">
        <v>146</v>
      </c>
      <c r="AU204" s="204" t="s">
        <v>87</v>
      </c>
      <c r="AY204" s="17" t="s">
        <v>144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7" t="s">
        <v>82</v>
      </c>
      <c r="BK204" s="205">
        <f>ROUND(I204*H204,2)</f>
        <v>0</v>
      </c>
      <c r="BL204" s="17" t="s">
        <v>151</v>
      </c>
      <c r="BM204" s="204" t="s">
        <v>1566</v>
      </c>
    </row>
    <row r="205" spans="2:51" s="13" customFormat="1" ht="12">
      <c r="B205" s="217"/>
      <c r="C205" s="218"/>
      <c r="D205" s="208" t="s">
        <v>153</v>
      </c>
      <c r="E205" s="219" t="s">
        <v>1</v>
      </c>
      <c r="F205" s="220" t="s">
        <v>1567</v>
      </c>
      <c r="G205" s="218"/>
      <c r="H205" s="221">
        <v>96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153</v>
      </c>
      <c r="AU205" s="227" t="s">
        <v>87</v>
      </c>
      <c r="AV205" s="13" t="s">
        <v>87</v>
      </c>
      <c r="AW205" s="13" t="s">
        <v>33</v>
      </c>
      <c r="AX205" s="13" t="s">
        <v>82</v>
      </c>
      <c r="AY205" s="227" t="s">
        <v>144</v>
      </c>
    </row>
    <row r="206" spans="2:51" s="13" customFormat="1" ht="12">
      <c r="B206" s="217"/>
      <c r="C206" s="218"/>
      <c r="D206" s="208" t="s">
        <v>153</v>
      </c>
      <c r="E206" s="218"/>
      <c r="F206" s="220" t="s">
        <v>1568</v>
      </c>
      <c r="G206" s="218"/>
      <c r="H206" s="221">
        <v>57.6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153</v>
      </c>
      <c r="AU206" s="227" t="s">
        <v>87</v>
      </c>
      <c r="AV206" s="13" t="s">
        <v>87</v>
      </c>
      <c r="AW206" s="13" t="s">
        <v>4</v>
      </c>
      <c r="AX206" s="13" t="s">
        <v>82</v>
      </c>
      <c r="AY206" s="227" t="s">
        <v>144</v>
      </c>
    </row>
    <row r="207" spans="2:65" s="1" customFormat="1" ht="48" customHeight="1">
      <c r="B207" s="35"/>
      <c r="C207" s="193" t="s">
        <v>265</v>
      </c>
      <c r="D207" s="193" t="s">
        <v>146</v>
      </c>
      <c r="E207" s="194" t="s">
        <v>584</v>
      </c>
      <c r="F207" s="195" t="s">
        <v>585</v>
      </c>
      <c r="G207" s="196" t="s">
        <v>226</v>
      </c>
      <c r="H207" s="197">
        <v>25.2</v>
      </c>
      <c r="I207" s="198"/>
      <c r="J207" s="199">
        <f>ROUND(I207*H207,2)</f>
        <v>0</v>
      </c>
      <c r="K207" s="195" t="s">
        <v>1</v>
      </c>
      <c r="L207" s="39"/>
      <c r="M207" s="200" t="s">
        <v>1</v>
      </c>
      <c r="N207" s="201" t="s">
        <v>42</v>
      </c>
      <c r="O207" s="67"/>
      <c r="P207" s="202">
        <f>O207*H207</f>
        <v>0</v>
      </c>
      <c r="Q207" s="202">
        <v>0.0079</v>
      </c>
      <c r="R207" s="202">
        <f>Q207*H207</f>
        <v>0.19908</v>
      </c>
      <c r="S207" s="202">
        <v>0</v>
      </c>
      <c r="T207" s="203">
        <f>S207*H207</f>
        <v>0</v>
      </c>
      <c r="AR207" s="204" t="s">
        <v>151</v>
      </c>
      <c r="AT207" s="204" t="s">
        <v>146</v>
      </c>
      <c r="AU207" s="204" t="s">
        <v>87</v>
      </c>
      <c r="AY207" s="17" t="s">
        <v>144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7" t="s">
        <v>82</v>
      </c>
      <c r="BK207" s="205">
        <f>ROUND(I207*H207,2)</f>
        <v>0</v>
      </c>
      <c r="BL207" s="17" t="s">
        <v>151</v>
      </c>
      <c r="BM207" s="204" t="s">
        <v>1569</v>
      </c>
    </row>
    <row r="208" spans="2:51" s="13" customFormat="1" ht="12">
      <c r="B208" s="217"/>
      <c r="C208" s="218"/>
      <c r="D208" s="208" t="s">
        <v>153</v>
      </c>
      <c r="E208" s="219" t="s">
        <v>1</v>
      </c>
      <c r="F208" s="220" t="s">
        <v>1570</v>
      </c>
      <c r="G208" s="218"/>
      <c r="H208" s="221">
        <v>63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153</v>
      </c>
      <c r="AU208" s="227" t="s">
        <v>87</v>
      </c>
      <c r="AV208" s="13" t="s">
        <v>87</v>
      </c>
      <c r="AW208" s="13" t="s">
        <v>33</v>
      </c>
      <c r="AX208" s="13" t="s">
        <v>82</v>
      </c>
      <c r="AY208" s="227" t="s">
        <v>144</v>
      </c>
    </row>
    <row r="209" spans="2:51" s="13" customFormat="1" ht="12">
      <c r="B209" s="217"/>
      <c r="C209" s="218"/>
      <c r="D209" s="208" t="s">
        <v>153</v>
      </c>
      <c r="E209" s="218"/>
      <c r="F209" s="220" t="s">
        <v>1571</v>
      </c>
      <c r="G209" s="218"/>
      <c r="H209" s="221">
        <v>25.2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153</v>
      </c>
      <c r="AU209" s="227" t="s">
        <v>87</v>
      </c>
      <c r="AV209" s="13" t="s">
        <v>87</v>
      </c>
      <c r="AW209" s="13" t="s">
        <v>4</v>
      </c>
      <c r="AX209" s="13" t="s">
        <v>82</v>
      </c>
      <c r="AY209" s="227" t="s">
        <v>144</v>
      </c>
    </row>
    <row r="210" spans="2:63" s="11" customFormat="1" ht="22.9" customHeight="1">
      <c r="B210" s="177"/>
      <c r="C210" s="178"/>
      <c r="D210" s="179" t="s">
        <v>76</v>
      </c>
      <c r="E210" s="191" t="s">
        <v>588</v>
      </c>
      <c r="F210" s="191" t="s">
        <v>589</v>
      </c>
      <c r="G210" s="178"/>
      <c r="H210" s="178"/>
      <c r="I210" s="181"/>
      <c r="J210" s="192">
        <f>BK210</f>
        <v>0</v>
      </c>
      <c r="K210" s="178"/>
      <c r="L210" s="183"/>
      <c r="M210" s="184"/>
      <c r="N210" s="185"/>
      <c r="O210" s="185"/>
      <c r="P210" s="186">
        <f>SUM(P211:P220)</f>
        <v>0</v>
      </c>
      <c r="Q210" s="185"/>
      <c r="R210" s="186">
        <f>SUM(R211:R220)</f>
        <v>0</v>
      </c>
      <c r="S210" s="185"/>
      <c r="T210" s="187">
        <f>SUM(T211:T220)</f>
        <v>0</v>
      </c>
      <c r="AR210" s="188" t="s">
        <v>82</v>
      </c>
      <c r="AT210" s="189" t="s">
        <v>76</v>
      </c>
      <c r="AU210" s="189" t="s">
        <v>82</v>
      </c>
      <c r="AY210" s="188" t="s">
        <v>144</v>
      </c>
      <c r="BK210" s="190">
        <f>SUM(BK211:BK220)</f>
        <v>0</v>
      </c>
    </row>
    <row r="211" spans="2:65" s="1" customFormat="1" ht="24" customHeight="1">
      <c r="B211" s="35"/>
      <c r="C211" s="193" t="s">
        <v>271</v>
      </c>
      <c r="D211" s="193" t="s">
        <v>146</v>
      </c>
      <c r="E211" s="194" t="s">
        <v>591</v>
      </c>
      <c r="F211" s="195" t="s">
        <v>592</v>
      </c>
      <c r="G211" s="196" t="s">
        <v>185</v>
      </c>
      <c r="H211" s="197">
        <v>53.221</v>
      </c>
      <c r="I211" s="198"/>
      <c r="J211" s="199">
        <f>ROUND(I211*H211,2)</f>
        <v>0</v>
      </c>
      <c r="K211" s="195" t="s">
        <v>150</v>
      </c>
      <c r="L211" s="39"/>
      <c r="M211" s="200" t="s">
        <v>1</v>
      </c>
      <c r="N211" s="201" t="s">
        <v>42</v>
      </c>
      <c r="O211" s="67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04" t="s">
        <v>151</v>
      </c>
      <c r="AT211" s="204" t="s">
        <v>146</v>
      </c>
      <c r="AU211" s="204" t="s">
        <v>87</v>
      </c>
      <c r="AY211" s="17" t="s">
        <v>144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7" t="s">
        <v>82</v>
      </c>
      <c r="BK211" s="205">
        <f>ROUND(I211*H211,2)</f>
        <v>0</v>
      </c>
      <c r="BL211" s="17" t="s">
        <v>151</v>
      </c>
      <c r="BM211" s="204" t="s">
        <v>1572</v>
      </c>
    </row>
    <row r="212" spans="2:65" s="1" customFormat="1" ht="24" customHeight="1">
      <c r="B212" s="35"/>
      <c r="C212" s="193" t="s">
        <v>7</v>
      </c>
      <c r="D212" s="193" t="s">
        <v>146</v>
      </c>
      <c r="E212" s="194" t="s">
        <v>595</v>
      </c>
      <c r="F212" s="195" t="s">
        <v>596</v>
      </c>
      <c r="G212" s="196" t="s">
        <v>185</v>
      </c>
      <c r="H212" s="197">
        <v>266.105</v>
      </c>
      <c r="I212" s="198"/>
      <c r="J212" s="199">
        <f>ROUND(I212*H212,2)</f>
        <v>0</v>
      </c>
      <c r="K212" s="195" t="s">
        <v>150</v>
      </c>
      <c r="L212" s="39"/>
      <c r="M212" s="200" t="s">
        <v>1</v>
      </c>
      <c r="N212" s="201" t="s">
        <v>42</v>
      </c>
      <c r="O212" s="67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04" t="s">
        <v>151</v>
      </c>
      <c r="AT212" s="204" t="s">
        <v>146</v>
      </c>
      <c r="AU212" s="204" t="s">
        <v>87</v>
      </c>
      <c r="AY212" s="17" t="s">
        <v>144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7" t="s">
        <v>82</v>
      </c>
      <c r="BK212" s="205">
        <f>ROUND(I212*H212,2)</f>
        <v>0</v>
      </c>
      <c r="BL212" s="17" t="s">
        <v>151</v>
      </c>
      <c r="BM212" s="204" t="s">
        <v>1573</v>
      </c>
    </row>
    <row r="213" spans="2:51" s="13" customFormat="1" ht="12">
      <c r="B213" s="217"/>
      <c r="C213" s="218"/>
      <c r="D213" s="208" t="s">
        <v>153</v>
      </c>
      <c r="E213" s="218"/>
      <c r="F213" s="220" t="s">
        <v>1574</v>
      </c>
      <c r="G213" s="218"/>
      <c r="H213" s="221">
        <v>266.105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153</v>
      </c>
      <c r="AU213" s="227" t="s">
        <v>87</v>
      </c>
      <c r="AV213" s="13" t="s">
        <v>87</v>
      </c>
      <c r="AW213" s="13" t="s">
        <v>4</v>
      </c>
      <c r="AX213" s="13" t="s">
        <v>82</v>
      </c>
      <c r="AY213" s="227" t="s">
        <v>144</v>
      </c>
    </row>
    <row r="214" spans="2:65" s="1" customFormat="1" ht="24" customHeight="1">
      <c r="B214" s="35"/>
      <c r="C214" s="193" t="s">
        <v>280</v>
      </c>
      <c r="D214" s="193" t="s">
        <v>146</v>
      </c>
      <c r="E214" s="194" t="s">
        <v>600</v>
      </c>
      <c r="F214" s="195" t="s">
        <v>601</v>
      </c>
      <c r="G214" s="196" t="s">
        <v>185</v>
      </c>
      <c r="H214" s="197">
        <v>53.221</v>
      </c>
      <c r="I214" s="198"/>
      <c r="J214" s="199">
        <f>ROUND(I214*H214,2)</f>
        <v>0</v>
      </c>
      <c r="K214" s="195" t="s">
        <v>150</v>
      </c>
      <c r="L214" s="39"/>
      <c r="M214" s="200" t="s">
        <v>1</v>
      </c>
      <c r="N214" s="201" t="s">
        <v>42</v>
      </c>
      <c r="O214" s="67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AR214" s="204" t="s">
        <v>151</v>
      </c>
      <c r="AT214" s="204" t="s">
        <v>146</v>
      </c>
      <c r="AU214" s="204" t="s">
        <v>87</v>
      </c>
      <c r="AY214" s="17" t="s">
        <v>144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82</v>
      </c>
      <c r="BK214" s="205">
        <f>ROUND(I214*H214,2)</f>
        <v>0</v>
      </c>
      <c r="BL214" s="17" t="s">
        <v>151</v>
      </c>
      <c r="BM214" s="204" t="s">
        <v>1575</v>
      </c>
    </row>
    <row r="215" spans="2:65" s="1" customFormat="1" ht="24" customHeight="1">
      <c r="B215" s="35"/>
      <c r="C215" s="193" t="s">
        <v>286</v>
      </c>
      <c r="D215" s="193" t="s">
        <v>146</v>
      </c>
      <c r="E215" s="194" t="s">
        <v>606</v>
      </c>
      <c r="F215" s="195" t="s">
        <v>607</v>
      </c>
      <c r="G215" s="196" t="s">
        <v>185</v>
      </c>
      <c r="H215" s="197">
        <v>1011.199</v>
      </c>
      <c r="I215" s="198"/>
      <c r="J215" s="199">
        <f>ROUND(I215*H215,2)</f>
        <v>0</v>
      </c>
      <c r="K215" s="195" t="s">
        <v>150</v>
      </c>
      <c r="L215" s="39"/>
      <c r="M215" s="200" t="s">
        <v>1</v>
      </c>
      <c r="N215" s="201" t="s">
        <v>42</v>
      </c>
      <c r="O215" s="67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04" t="s">
        <v>151</v>
      </c>
      <c r="AT215" s="204" t="s">
        <v>146</v>
      </c>
      <c r="AU215" s="204" t="s">
        <v>87</v>
      </c>
      <c r="AY215" s="17" t="s">
        <v>144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7" t="s">
        <v>82</v>
      </c>
      <c r="BK215" s="205">
        <f>ROUND(I215*H215,2)</f>
        <v>0</v>
      </c>
      <c r="BL215" s="17" t="s">
        <v>151</v>
      </c>
      <c r="BM215" s="204" t="s">
        <v>1576</v>
      </c>
    </row>
    <row r="216" spans="2:51" s="13" customFormat="1" ht="12">
      <c r="B216" s="217"/>
      <c r="C216" s="218"/>
      <c r="D216" s="208" t="s">
        <v>153</v>
      </c>
      <c r="E216" s="218"/>
      <c r="F216" s="220" t="s">
        <v>1577</v>
      </c>
      <c r="G216" s="218"/>
      <c r="H216" s="221">
        <v>1011.199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153</v>
      </c>
      <c r="AU216" s="227" t="s">
        <v>87</v>
      </c>
      <c r="AV216" s="13" t="s">
        <v>87</v>
      </c>
      <c r="AW216" s="13" t="s">
        <v>4</v>
      </c>
      <c r="AX216" s="13" t="s">
        <v>82</v>
      </c>
      <c r="AY216" s="227" t="s">
        <v>144</v>
      </c>
    </row>
    <row r="217" spans="2:65" s="1" customFormat="1" ht="24" customHeight="1">
      <c r="B217" s="35"/>
      <c r="C217" s="193" t="s">
        <v>296</v>
      </c>
      <c r="D217" s="193" t="s">
        <v>146</v>
      </c>
      <c r="E217" s="194" t="s">
        <v>611</v>
      </c>
      <c r="F217" s="195" t="s">
        <v>612</v>
      </c>
      <c r="G217" s="196" t="s">
        <v>185</v>
      </c>
      <c r="H217" s="197">
        <v>29.029</v>
      </c>
      <c r="I217" s="198"/>
      <c r="J217" s="199">
        <f>ROUND(I217*H217,2)</f>
        <v>0</v>
      </c>
      <c r="K217" s="195" t="s">
        <v>150</v>
      </c>
      <c r="L217" s="39"/>
      <c r="M217" s="200" t="s">
        <v>1</v>
      </c>
      <c r="N217" s="201" t="s">
        <v>42</v>
      </c>
      <c r="O217" s="67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04" t="s">
        <v>151</v>
      </c>
      <c r="AT217" s="204" t="s">
        <v>146</v>
      </c>
      <c r="AU217" s="204" t="s">
        <v>87</v>
      </c>
      <c r="AY217" s="17" t="s">
        <v>144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82</v>
      </c>
      <c r="BK217" s="205">
        <f>ROUND(I217*H217,2)</f>
        <v>0</v>
      </c>
      <c r="BL217" s="17" t="s">
        <v>151</v>
      </c>
      <c r="BM217" s="204" t="s">
        <v>1578</v>
      </c>
    </row>
    <row r="218" spans="2:51" s="13" customFormat="1" ht="12">
      <c r="B218" s="217"/>
      <c r="C218" s="218"/>
      <c r="D218" s="208" t="s">
        <v>153</v>
      </c>
      <c r="E218" s="219" t="s">
        <v>1</v>
      </c>
      <c r="F218" s="220" t="s">
        <v>1579</v>
      </c>
      <c r="G218" s="218"/>
      <c r="H218" s="221">
        <v>29.029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153</v>
      </c>
      <c r="AU218" s="227" t="s">
        <v>87</v>
      </c>
      <c r="AV218" s="13" t="s">
        <v>87</v>
      </c>
      <c r="AW218" s="13" t="s">
        <v>33</v>
      </c>
      <c r="AX218" s="13" t="s">
        <v>82</v>
      </c>
      <c r="AY218" s="227" t="s">
        <v>144</v>
      </c>
    </row>
    <row r="219" spans="2:65" s="1" customFormat="1" ht="24" customHeight="1">
      <c r="B219" s="35"/>
      <c r="C219" s="193" t="s">
        <v>303</v>
      </c>
      <c r="D219" s="193" t="s">
        <v>146</v>
      </c>
      <c r="E219" s="194" t="s">
        <v>629</v>
      </c>
      <c r="F219" s="195" t="s">
        <v>630</v>
      </c>
      <c r="G219" s="196" t="s">
        <v>185</v>
      </c>
      <c r="H219" s="197">
        <v>24.192</v>
      </c>
      <c r="I219" s="198"/>
      <c r="J219" s="199">
        <f>ROUND(I219*H219,2)</f>
        <v>0</v>
      </c>
      <c r="K219" s="195" t="s">
        <v>150</v>
      </c>
      <c r="L219" s="39"/>
      <c r="M219" s="200" t="s">
        <v>1</v>
      </c>
      <c r="N219" s="201" t="s">
        <v>42</v>
      </c>
      <c r="O219" s="67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AR219" s="204" t="s">
        <v>151</v>
      </c>
      <c r="AT219" s="204" t="s">
        <v>146</v>
      </c>
      <c r="AU219" s="204" t="s">
        <v>87</v>
      </c>
      <c r="AY219" s="17" t="s">
        <v>144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7" t="s">
        <v>82</v>
      </c>
      <c r="BK219" s="205">
        <f>ROUND(I219*H219,2)</f>
        <v>0</v>
      </c>
      <c r="BL219" s="17" t="s">
        <v>151</v>
      </c>
      <c r="BM219" s="204" t="s">
        <v>1580</v>
      </c>
    </row>
    <row r="220" spans="2:51" s="13" customFormat="1" ht="12">
      <c r="B220" s="217"/>
      <c r="C220" s="218"/>
      <c r="D220" s="208" t="s">
        <v>153</v>
      </c>
      <c r="E220" s="219" t="s">
        <v>1</v>
      </c>
      <c r="F220" s="220" t="s">
        <v>1581</v>
      </c>
      <c r="G220" s="218"/>
      <c r="H220" s="221">
        <v>24.192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153</v>
      </c>
      <c r="AU220" s="227" t="s">
        <v>87</v>
      </c>
      <c r="AV220" s="13" t="s">
        <v>87</v>
      </c>
      <c r="AW220" s="13" t="s">
        <v>33</v>
      </c>
      <c r="AX220" s="13" t="s">
        <v>82</v>
      </c>
      <c r="AY220" s="227" t="s">
        <v>144</v>
      </c>
    </row>
    <row r="221" spans="2:63" s="11" customFormat="1" ht="22.9" customHeight="1">
      <c r="B221" s="177"/>
      <c r="C221" s="178"/>
      <c r="D221" s="179" t="s">
        <v>76</v>
      </c>
      <c r="E221" s="191" t="s">
        <v>633</v>
      </c>
      <c r="F221" s="191" t="s">
        <v>634</v>
      </c>
      <c r="G221" s="178"/>
      <c r="H221" s="178"/>
      <c r="I221" s="181"/>
      <c r="J221" s="192">
        <f>BK221</f>
        <v>0</v>
      </c>
      <c r="K221" s="178"/>
      <c r="L221" s="183"/>
      <c r="M221" s="184"/>
      <c r="N221" s="185"/>
      <c r="O221" s="185"/>
      <c r="P221" s="186">
        <f>P222</f>
        <v>0</v>
      </c>
      <c r="Q221" s="185"/>
      <c r="R221" s="186">
        <f>R222</f>
        <v>0</v>
      </c>
      <c r="S221" s="185"/>
      <c r="T221" s="187">
        <f>T222</f>
        <v>0</v>
      </c>
      <c r="AR221" s="188" t="s">
        <v>82</v>
      </c>
      <c r="AT221" s="189" t="s">
        <v>76</v>
      </c>
      <c r="AU221" s="189" t="s">
        <v>82</v>
      </c>
      <c r="AY221" s="188" t="s">
        <v>144</v>
      </c>
      <c r="BK221" s="190">
        <f>BK222</f>
        <v>0</v>
      </c>
    </row>
    <row r="222" spans="2:65" s="1" customFormat="1" ht="24" customHeight="1">
      <c r="B222" s="35"/>
      <c r="C222" s="193" t="s">
        <v>318</v>
      </c>
      <c r="D222" s="193" t="s">
        <v>146</v>
      </c>
      <c r="E222" s="194" t="s">
        <v>636</v>
      </c>
      <c r="F222" s="195" t="s">
        <v>637</v>
      </c>
      <c r="G222" s="196" t="s">
        <v>185</v>
      </c>
      <c r="H222" s="197">
        <v>61.526</v>
      </c>
      <c r="I222" s="198"/>
      <c r="J222" s="199">
        <f>ROUND(I222*H222,2)</f>
        <v>0</v>
      </c>
      <c r="K222" s="195" t="s">
        <v>150</v>
      </c>
      <c r="L222" s="39"/>
      <c r="M222" s="200" t="s">
        <v>1</v>
      </c>
      <c r="N222" s="201" t="s">
        <v>42</v>
      </c>
      <c r="O222" s="67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04" t="s">
        <v>151</v>
      </c>
      <c r="AT222" s="204" t="s">
        <v>146</v>
      </c>
      <c r="AU222" s="204" t="s">
        <v>87</v>
      </c>
      <c r="AY222" s="17" t="s">
        <v>144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7" t="s">
        <v>82</v>
      </c>
      <c r="BK222" s="205">
        <f>ROUND(I222*H222,2)</f>
        <v>0</v>
      </c>
      <c r="BL222" s="17" t="s">
        <v>151</v>
      </c>
      <c r="BM222" s="204" t="s">
        <v>1582</v>
      </c>
    </row>
    <row r="223" spans="2:63" s="11" customFormat="1" ht="25.9" customHeight="1">
      <c r="B223" s="177"/>
      <c r="C223" s="178"/>
      <c r="D223" s="179" t="s">
        <v>76</v>
      </c>
      <c r="E223" s="180" t="s">
        <v>639</v>
      </c>
      <c r="F223" s="180" t="s">
        <v>640</v>
      </c>
      <c r="G223" s="178"/>
      <c r="H223" s="178"/>
      <c r="I223" s="181"/>
      <c r="J223" s="182">
        <f>BK223</f>
        <v>0</v>
      </c>
      <c r="K223" s="178"/>
      <c r="L223" s="183"/>
      <c r="M223" s="184"/>
      <c r="N223" s="185"/>
      <c r="O223" s="185"/>
      <c r="P223" s="186">
        <f>P224+P244</f>
        <v>0</v>
      </c>
      <c r="Q223" s="185"/>
      <c r="R223" s="186">
        <f>R224+R244</f>
        <v>3.39056484</v>
      </c>
      <c r="S223" s="185"/>
      <c r="T223" s="187">
        <f>T224+T244</f>
        <v>5.356800000000001</v>
      </c>
      <c r="AR223" s="188" t="s">
        <v>87</v>
      </c>
      <c r="AT223" s="189" t="s">
        <v>76</v>
      </c>
      <c r="AU223" s="189" t="s">
        <v>77</v>
      </c>
      <c r="AY223" s="188" t="s">
        <v>144</v>
      </c>
      <c r="BK223" s="190">
        <f>BK224+BK244</f>
        <v>0</v>
      </c>
    </row>
    <row r="224" spans="2:63" s="11" customFormat="1" ht="22.9" customHeight="1">
      <c r="B224" s="177"/>
      <c r="C224" s="178"/>
      <c r="D224" s="179" t="s">
        <v>76</v>
      </c>
      <c r="E224" s="191" t="s">
        <v>641</v>
      </c>
      <c r="F224" s="191" t="s">
        <v>642</v>
      </c>
      <c r="G224" s="178"/>
      <c r="H224" s="178"/>
      <c r="I224" s="181"/>
      <c r="J224" s="192">
        <f>BK224</f>
        <v>0</v>
      </c>
      <c r="K224" s="178"/>
      <c r="L224" s="183"/>
      <c r="M224" s="184"/>
      <c r="N224" s="185"/>
      <c r="O224" s="185"/>
      <c r="P224" s="186">
        <f>SUM(P225:P243)</f>
        <v>0</v>
      </c>
      <c r="Q224" s="185"/>
      <c r="R224" s="186">
        <f>SUM(R225:R243)</f>
        <v>0.21110084</v>
      </c>
      <c r="S224" s="185"/>
      <c r="T224" s="187">
        <f>SUM(T225:T243)</f>
        <v>0</v>
      </c>
      <c r="AR224" s="188" t="s">
        <v>87</v>
      </c>
      <c r="AT224" s="189" t="s">
        <v>76</v>
      </c>
      <c r="AU224" s="189" t="s">
        <v>82</v>
      </c>
      <c r="AY224" s="188" t="s">
        <v>144</v>
      </c>
      <c r="BK224" s="190">
        <f>SUM(BK225:BK243)</f>
        <v>0</v>
      </c>
    </row>
    <row r="225" spans="2:65" s="1" customFormat="1" ht="24" customHeight="1">
      <c r="B225" s="35"/>
      <c r="C225" s="193" t="s">
        <v>324</v>
      </c>
      <c r="D225" s="193" t="s">
        <v>146</v>
      </c>
      <c r="E225" s="194" t="s">
        <v>644</v>
      </c>
      <c r="F225" s="195" t="s">
        <v>645</v>
      </c>
      <c r="G225" s="196" t="s">
        <v>210</v>
      </c>
      <c r="H225" s="197">
        <v>40.95</v>
      </c>
      <c r="I225" s="198"/>
      <c r="J225" s="199">
        <f>ROUND(I225*H225,2)</f>
        <v>0</v>
      </c>
      <c r="K225" s="195" t="s">
        <v>150</v>
      </c>
      <c r="L225" s="39"/>
      <c r="M225" s="200" t="s">
        <v>1</v>
      </c>
      <c r="N225" s="201" t="s">
        <v>42</v>
      </c>
      <c r="O225" s="67"/>
      <c r="P225" s="202">
        <f>O225*H225</f>
        <v>0</v>
      </c>
      <c r="Q225" s="202">
        <v>0</v>
      </c>
      <c r="R225" s="202">
        <f>Q225*H225</f>
        <v>0</v>
      </c>
      <c r="S225" s="202">
        <v>0</v>
      </c>
      <c r="T225" s="203">
        <f>S225*H225</f>
        <v>0</v>
      </c>
      <c r="AR225" s="204" t="s">
        <v>236</v>
      </c>
      <c r="AT225" s="204" t="s">
        <v>146</v>
      </c>
      <c r="AU225" s="204" t="s">
        <v>87</v>
      </c>
      <c r="AY225" s="17" t="s">
        <v>144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82</v>
      </c>
      <c r="BK225" s="205">
        <f>ROUND(I225*H225,2)</f>
        <v>0</v>
      </c>
      <c r="BL225" s="17" t="s">
        <v>236</v>
      </c>
      <c r="BM225" s="204" t="s">
        <v>1583</v>
      </c>
    </row>
    <row r="226" spans="2:51" s="12" customFormat="1" ht="12">
      <c r="B226" s="206"/>
      <c r="C226" s="207"/>
      <c r="D226" s="208" t="s">
        <v>153</v>
      </c>
      <c r="E226" s="209" t="s">
        <v>1</v>
      </c>
      <c r="F226" s="210" t="s">
        <v>1517</v>
      </c>
      <c r="G226" s="207"/>
      <c r="H226" s="209" t="s">
        <v>1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153</v>
      </c>
      <c r="AU226" s="216" t="s">
        <v>87</v>
      </c>
      <c r="AV226" s="12" t="s">
        <v>82</v>
      </c>
      <c r="AW226" s="12" t="s">
        <v>33</v>
      </c>
      <c r="AX226" s="12" t="s">
        <v>77</v>
      </c>
      <c r="AY226" s="216" t="s">
        <v>144</v>
      </c>
    </row>
    <row r="227" spans="2:51" s="13" customFormat="1" ht="12">
      <c r="B227" s="217"/>
      <c r="C227" s="218"/>
      <c r="D227" s="208" t="s">
        <v>153</v>
      </c>
      <c r="E227" s="219" t="s">
        <v>1</v>
      </c>
      <c r="F227" s="220" t="s">
        <v>647</v>
      </c>
      <c r="G227" s="218"/>
      <c r="H227" s="221">
        <v>83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153</v>
      </c>
      <c r="AU227" s="227" t="s">
        <v>87</v>
      </c>
      <c r="AV227" s="13" t="s">
        <v>87</v>
      </c>
      <c r="AW227" s="13" t="s">
        <v>33</v>
      </c>
      <c r="AX227" s="13" t="s">
        <v>77</v>
      </c>
      <c r="AY227" s="227" t="s">
        <v>144</v>
      </c>
    </row>
    <row r="228" spans="2:51" s="13" customFormat="1" ht="22.5">
      <c r="B228" s="217"/>
      <c r="C228" s="218"/>
      <c r="D228" s="208" t="s">
        <v>153</v>
      </c>
      <c r="E228" s="219" t="s">
        <v>1</v>
      </c>
      <c r="F228" s="220" t="s">
        <v>1557</v>
      </c>
      <c r="G228" s="218"/>
      <c r="H228" s="221">
        <v>19.376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153</v>
      </c>
      <c r="AU228" s="227" t="s">
        <v>87</v>
      </c>
      <c r="AV228" s="13" t="s">
        <v>87</v>
      </c>
      <c r="AW228" s="13" t="s">
        <v>33</v>
      </c>
      <c r="AX228" s="13" t="s">
        <v>77</v>
      </c>
      <c r="AY228" s="227" t="s">
        <v>144</v>
      </c>
    </row>
    <row r="229" spans="2:51" s="14" customFormat="1" ht="12">
      <c r="B229" s="228"/>
      <c r="C229" s="229"/>
      <c r="D229" s="208" t="s">
        <v>153</v>
      </c>
      <c r="E229" s="230" t="s">
        <v>1</v>
      </c>
      <c r="F229" s="231" t="s">
        <v>163</v>
      </c>
      <c r="G229" s="229"/>
      <c r="H229" s="232">
        <v>102.376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153</v>
      </c>
      <c r="AU229" s="238" t="s">
        <v>87</v>
      </c>
      <c r="AV229" s="14" t="s">
        <v>151</v>
      </c>
      <c r="AW229" s="14" t="s">
        <v>33</v>
      </c>
      <c r="AX229" s="14" t="s">
        <v>82</v>
      </c>
      <c r="AY229" s="238" t="s">
        <v>144</v>
      </c>
    </row>
    <row r="230" spans="2:51" s="13" customFormat="1" ht="12">
      <c r="B230" s="217"/>
      <c r="C230" s="218"/>
      <c r="D230" s="208" t="s">
        <v>153</v>
      </c>
      <c r="E230" s="218"/>
      <c r="F230" s="220" t="s">
        <v>1558</v>
      </c>
      <c r="G230" s="218"/>
      <c r="H230" s="221">
        <v>40.95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153</v>
      </c>
      <c r="AU230" s="227" t="s">
        <v>87</v>
      </c>
      <c r="AV230" s="13" t="s">
        <v>87</v>
      </c>
      <c r="AW230" s="13" t="s">
        <v>4</v>
      </c>
      <c r="AX230" s="13" t="s">
        <v>82</v>
      </c>
      <c r="AY230" s="227" t="s">
        <v>144</v>
      </c>
    </row>
    <row r="231" spans="2:65" s="1" customFormat="1" ht="16.5" customHeight="1">
      <c r="B231" s="35"/>
      <c r="C231" s="239" t="s">
        <v>329</v>
      </c>
      <c r="D231" s="239" t="s">
        <v>195</v>
      </c>
      <c r="E231" s="240" t="s">
        <v>648</v>
      </c>
      <c r="F231" s="241" t="s">
        <v>649</v>
      </c>
      <c r="G231" s="242" t="s">
        <v>185</v>
      </c>
      <c r="H231" s="243">
        <v>0.012</v>
      </c>
      <c r="I231" s="244"/>
      <c r="J231" s="245">
        <f>ROUND(I231*H231,2)</f>
        <v>0</v>
      </c>
      <c r="K231" s="241" t="s">
        <v>150</v>
      </c>
      <c r="L231" s="246"/>
      <c r="M231" s="247" t="s">
        <v>1</v>
      </c>
      <c r="N231" s="248" t="s">
        <v>42</v>
      </c>
      <c r="O231" s="67"/>
      <c r="P231" s="202">
        <f>O231*H231</f>
        <v>0</v>
      </c>
      <c r="Q231" s="202">
        <v>1</v>
      </c>
      <c r="R231" s="202">
        <f>Q231*H231</f>
        <v>0.012</v>
      </c>
      <c r="S231" s="202">
        <v>0</v>
      </c>
      <c r="T231" s="203">
        <f>S231*H231</f>
        <v>0</v>
      </c>
      <c r="AR231" s="204" t="s">
        <v>347</v>
      </c>
      <c r="AT231" s="204" t="s">
        <v>195</v>
      </c>
      <c r="AU231" s="204" t="s">
        <v>87</v>
      </c>
      <c r="AY231" s="17" t="s">
        <v>144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82</v>
      </c>
      <c r="BK231" s="205">
        <f>ROUND(I231*H231,2)</f>
        <v>0</v>
      </c>
      <c r="BL231" s="17" t="s">
        <v>236</v>
      </c>
      <c r="BM231" s="204" t="s">
        <v>1584</v>
      </c>
    </row>
    <row r="232" spans="2:51" s="13" customFormat="1" ht="12">
      <c r="B232" s="217"/>
      <c r="C232" s="218"/>
      <c r="D232" s="208" t="s">
        <v>153</v>
      </c>
      <c r="E232" s="218"/>
      <c r="F232" s="220" t="s">
        <v>1585</v>
      </c>
      <c r="G232" s="218"/>
      <c r="H232" s="221">
        <v>0.012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153</v>
      </c>
      <c r="AU232" s="227" t="s">
        <v>87</v>
      </c>
      <c r="AV232" s="13" t="s">
        <v>87</v>
      </c>
      <c r="AW232" s="13" t="s">
        <v>4</v>
      </c>
      <c r="AX232" s="13" t="s">
        <v>82</v>
      </c>
      <c r="AY232" s="227" t="s">
        <v>144</v>
      </c>
    </row>
    <row r="233" spans="2:65" s="1" customFormat="1" ht="24" customHeight="1">
      <c r="B233" s="35"/>
      <c r="C233" s="193" t="s">
        <v>335</v>
      </c>
      <c r="D233" s="193" t="s">
        <v>146</v>
      </c>
      <c r="E233" s="194" t="s">
        <v>662</v>
      </c>
      <c r="F233" s="195" t="s">
        <v>663</v>
      </c>
      <c r="G233" s="196" t="s">
        <v>210</v>
      </c>
      <c r="H233" s="197">
        <v>40.95</v>
      </c>
      <c r="I233" s="198"/>
      <c r="J233" s="199">
        <f>ROUND(I233*H233,2)</f>
        <v>0</v>
      </c>
      <c r="K233" s="195" t="s">
        <v>150</v>
      </c>
      <c r="L233" s="39"/>
      <c r="M233" s="200" t="s">
        <v>1</v>
      </c>
      <c r="N233" s="201" t="s">
        <v>42</v>
      </c>
      <c r="O233" s="67"/>
      <c r="P233" s="202">
        <f>O233*H233</f>
        <v>0</v>
      </c>
      <c r="Q233" s="202">
        <v>0.0004</v>
      </c>
      <c r="R233" s="202">
        <f>Q233*H233</f>
        <v>0.016380000000000002</v>
      </c>
      <c r="S233" s="202">
        <v>0</v>
      </c>
      <c r="T233" s="203">
        <f>S233*H233</f>
        <v>0</v>
      </c>
      <c r="AR233" s="204" t="s">
        <v>236</v>
      </c>
      <c r="AT233" s="204" t="s">
        <v>146</v>
      </c>
      <c r="AU233" s="204" t="s">
        <v>87</v>
      </c>
      <c r="AY233" s="17" t="s">
        <v>144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82</v>
      </c>
      <c r="BK233" s="205">
        <f>ROUND(I233*H233,2)</f>
        <v>0</v>
      </c>
      <c r="BL233" s="17" t="s">
        <v>236</v>
      </c>
      <c r="BM233" s="204" t="s">
        <v>1586</v>
      </c>
    </row>
    <row r="234" spans="2:51" s="12" customFormat="1" ht="12">
      <c r="B234" s="206"/>
      <c r="C234" s="207"/>
      <c r="D234" s="208" t="s">
        <v>153</v>
      </c>
      <c r="E234" s="209" t="s">
        <v>1</v>
      </c>
      <c r="F234" s="210" t="s">
        <v>1517</v>
      </c>
      <c r="G234" s="207"/>
      <c r="H234" s="209" t="s">
        <v>1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153</v>
      </c>
      <c r="AU234" s="216" t="s">
        <v>87</v>
      </c>
      <c r="AV234" s="12" t="s">
        <v>82</v>
      </c>
      <c r="AW234" s="12" t="s">
        <v>33</v>
      </c>
      <c r="AX234" s="12" t="s">
        <v>77</v>
      </c>
      <c r="AY234" s="216" t="s">
        <v>144</v>
      </c>
    </row>
    <row r="235" spans="2:51" s="13" customFormat="1" ht="12">
      <c r="B235" s="217"/>
      <c r="C235" s="218"/>
      <c r="D235" s="208" t="s">
        <v>153</v>
      </c>
      <c r="E235" s="219" t="s">
        <v>1</v>
      </c>
      <c r="F235" s="220" t="s">
        <v>647</v>
      </c>
      <c r="G235" s="218"/>
      <c r="H235" s="221">
        <v>83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153</v>
      </c>
      <c r="AU235" s="227" t="s">
        <v>87</v>
      </c>
      <c r="AV235" s="13" t="s">
        <v>87</v>
      </c>
      <c r="AW235" s="13" t="s">
        <v>33</v>
      </c>
      <c r="AX235" s="13" t="s">
        <v>77</v>
      </c>
      <c r="AY235" s="227" t="s">
        <v>144</v>
      </c>
    </row>
    <row r="236" spans="2:51" s="13" customFormat="1" ht="22.5">
      <c r="B236" s="217"/>
      <c r="C236" s="218"/>
      <c r="D236" s="208" t="s">
        <v>153</v>
      </c>
      <c r="E236" s="219" t="s">
        <v>1</v>
      </c>
      <c r="F236" s="220" t="s">
        <v>1557</v>
      </c>
      <c r="G236" s="218"/>
      <c r="H236" s="221">
        <v>19.376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153</v>
      </c>
      <c r="AU236" s="227" t="s">
        <v>87</v>
      </c>
      <c r="AV236" s="13" t="s">
        <v>87</v>
      </c>
      <c r="AW236" s="13" t="s">
        <v>33</v>
      </c>
      <c r="AX236" s="13" t="s">
        <v>77</v>
      </c>
      <c r="AY236" s="227" t="s">
        <v>144</v>
      </c>
    </row>
    <row r="237" spans="2:51" s="14" customFormat="1" ht="12">
      <c r="B237" s="228"/>
      <c r="C237" s="229"/>
      <c r="D237" s="208" t="s">
        <v>153</v>
      </c>
      <c r="E237" s="230" t="s">
        <v>1</v>
      </c>
      <c r="F237" s="231" t="s">
        <v>163</v>
      </c>
      <c r="G237" s="229"/>
      <c r="H237" s="232">
        <v>102.376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153</v>
      </c>
      <c r="AU237" s="238" t="s">
        <v>87</v>
      </c>
      <c r="AV237" s="14" t="s">
        <v>151</v>
      </c>
      <c r="AW237" s="14" t="s">
        <v>33</v>
      </c>
      <c r="AX237" s="14" t="s">
        <v>82</v>
      </c>
      <c r="AY237" s="238" t="s">
        <v>144</v>
      </c>
    </row>
    <row r="238" spans="2:51" s="13" customFormat="1" ht="12">
      <c r="B238" s="217"/>
      <c r="C238" s="218"/>
      <c r="D238" s="208" t="s">
        <v>153</v>
      </c>
      <c r="E238" s="218"/>
      <c r="F238" s="220" t="s">
        <v>1558</v>
      </c>
      <c r="G238" s="218"/>
      <c r="H238" s="221">
        <v>40.95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153</v>
      </c>
      <c r="AU238" s="227" t="s">
        <v>87</v>
      </c>
      <c r="AV238" s="13" t="s">
        <v>87</v>
      </c>
      <c r="AW238" s="13" t="s">
        <v>4</v>
      </c>
      <c r="AX238" s="13" t="s">
        <v>82</v>
      </c>
      <c r="AY238" s="227" t="s">
        <v>144</v>
      </c>
    </row>
    <row r="239" spans="2:65" s="1" customFormat="1" ht="36" customHeight="1">
      <c r="B239" s="35"/>
      <c r="C239" s="239" t="s">
        <v>339</v>
      </c>
      <c r="D239" s="239" t="s">
        <v>195</v>
      </c>
      <c r="E239" s="240" t="s">
        <v>666</v>
      </c>
      <c r="F239" s="241" t="s">
        <v>667</v>
      </c>
      <c r="G239" s="242" t="s">
        <v>210</v>
      </c>
      <c r="H239" s="243">
        <v>47.093</v>
      </c>
      <c r="I239" s="244"/>
      <c r="J239" s="245">
        <f>ROUND(I239*H239,2)</f>
        <v>0</v>
      </c>
      <c r="K239" s="241" t="s">
        <v>150</v>
      </c>
      <c r="L239" s="246"/>
      <c r="M239" s="247" t="s">
        <v>1</v>
      </c>
      <c r="N239" s="248" t="s">
        <v>42</v>
      </c>
      <c r="O239" s="67"/>
      <c r="P239" s="202">
        <f>O239*H239</f>
        <v>0</v>
      </c>
      <c r="Q239" s="202">
        <v>0.00388</v>
      </c>
      <c r="R239" s="202">
        <f>Q239*H239</f>
        <v>0.18272084000000002</v>
      </c>
      <c r="S239" s="202">
        <v>0</v>
      </c>
      <c r="T239" s="203">
        <f>S239*H239</f>
        <v>0</v>
      </c>
      <c r="AR239" s="204" t="s">
        <v>347</v>
      </c>
      <c r="AT239" s="204" t="s">
        <v>195</v>
      </c>
      <c r="AU239" s="204" t="s">
        <v>87</v>
      </c>
      <c r="AY239" s="17" t="s">
        <v>144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17" t="s">
        <v>82</v>
      </c>
      <c r="BK239" s="205">
        <f>ROUND(I239*H239,2)</f>
        <v>0</v>
      </c>
      <c r="BL239" s="17" t="s">
        <v>236</v>
      </c>
      <c r="BM239" s="204" t="s">
        <v>1587</v>
      </c>
    </row>
    <row r="240" spans="2:51" s="13" customFormat="1" ht="12">
      <c r="B240" s="217"/>
      <c r="C240" s="218"/>
      <c r="D240" s="208" t="s">
        <v>153</v>
      </c>
      <c r="E240" s="218"/>
      <c r="F240" s="220" t="s">
        <v>1588</v>
      </c>
      <c r="G240" s="218"/>
      <c r="H240" s="221">
        <v>47.093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153</v>
      </c>
      <c r="AU240" s="227" t="s">
        <v>87</v>
      </c>
      <c r="AV240" s="13" t="s">
        <v>87</v>
      </c>
      <c r="AW240" s="13" t="s">
        <v>4</v>
      </c>
      <c r="AX240" s="13" t="s">
        <v>82</v>
      </c>
      <c r="AY240" s="227" t="s">
        <v>144</v>
      </c>
    </row>
    <row r="241" spans="2:65" s="1" customFormat="1" ht="24" customHeight="1">
      <c r="B241" s="35"/>
      <c r="C241" s="193" t="s">
        <v>343</v>
      </c>
      <c r="D241" s="193" t="s">
        <v>146</v>
      </c>
      <c r="E241" s="194" t="s">
        <v>679</v>
      </c>
      <c r="F241" s="195" t="s">
        <v>680</v>
      </c>
      <c r="G241" s="196" t="s">
        <v>185</v>
      </c>
      <c r="H241" s="197">
        <v>0.211</v>
      </c>
      <c r="I241" s="198"/>
      <c r="J241" s="199">
        <f>ROUND(I241*H241,2)</f>
        <v>0</v>
      </c>
      <c r="K241" s="195" t="s">
        <v>150</v>
      </c>
      <c r="L241" s="39"/>
      <c r="M241" s="200" t="s">
        <v>1</v>
      </c>
      <c r="N241" s="201" t="s">
        <v>42</v>
      </c>
      <c r="O241" s="67"/>
      <c r="P241" s="202">
        <f>O241*H241</f>
        <v>0</v>
      </c>
      <c r="Q241" s="202">
        <v>0</v>
      </c>
      <c r="R241" s="202">
        <f>Q241*H241</f>
        <v>0</v>
      </c>
      <c r="S241" s="202">
        <v>0</v>
      </c>
      <c r="T241" s="203">
        <f>S241*H241</f>
        <v>0</v>
      </c>
      <c r="AR241" s="204" t="s">
        <v>236</v>
      </c>
      <c r="AT241" s="204" t="s">
        <v>146</v>
      </c>
      <c r="AU241" s="204" t="s">
        <v>87</v>
      </c>
      <c r="AY241" s="17" t="s">
        <v>144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17" t="s">
        <v>82</v>
      </c>
      <c r="BK241" s="205">
        <f>ROUND(I241*H241,2)</f>
        <v>0</v>
      </c>
      <c r="BL241" s="17" t="s">
        <v>236</v>
      </c>
      <c r="BM241" s="204" t="s">
        <v>1589</v>
      </c>
    </row>
    <row r="242" spans="2:65" s="1" customFormat="1" ht="24" customHeight="1">
      <c r="B242" s="35"/>
      <c r="C242" s="193" t="s">
        <v>347</v>
      </c>
      <c r="D242" s="193" t="s">
        <v>146</v>
      </c>
      <c r="E242" s="194" t="s">
        <v>683</v>
      </c>
      <c r="F242" s="195" t="s">
        <v>684</v>
      </c>
      <c r="G242" s="196" t="s">
        <v>185</v>
      </c>
      <c r="H242" s="197">
        <v>0.211</v>
      </c>
      <c r="I242" s="198"/>
      <c r="J242" s="199">
        <f>ROUND(I242*H242,2)</f>
        <v>0</v>
      </c>
      <c r="K242" s="195" t="s">
        <v>150</v>
      </c>
      <c r="L242" s="39"/>
      <c r="M242" s="200" t="s">
        <v>1</v>
      </c>
      <c r="N242" s="201" t="s">
        <v>42</v>
      </c>
      <c r="O242" s="67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04" t="s">
        <v>236</v>
      </c>
      <c r="AT242" s="204" t="s">
        <v>146</v>
      </c>
      <c r="AU242" s="204" t="s">
        <v>87</v>
      </c>
      <c r="AY242" s="17" t="s">
        <v>144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17" t="s">
        <v>82</v>
      </c>
      <c r="BK242" s="205">
        <f>ROUND(I242*H242,2)</f>
        <v>0</v>
      </c>
      <c r="BL242" s="17" t="s">
        <v>236</v>
      </c>
      <c r="BM242" s="204" t="s">
        <v>1590</v>
      </c>
    </row>
    <row r="243" spans="2:65" s="1" customFormat="1" ht="24" customHeight="1">
      <c r="B243" s="35"/>
      <c r="C243" s="193" t="s">
        <v>351</v>
      </c>
      <c r="D243" s="193" t="s">
        <v>146</v>
      </c>
      <c r="E243" s="194" t="s">
        <v>687</v>
      </c>
      <c r="F243" s="195" t="s">
        <v>688</v>
      </c>
      <c r="G243" s="196" t="s">
        <v>185</v>
      </c>
      <c r="H243" s="197">
        <v>0.211</v>
      </c>
      <c r="I243" s="198"/>
      <c r="J243" s="199">
        <f>ROUND(I243*H243,2)</f>
        <v>0</v>
      </c>
      <c r="K243" s="195" t="s">
        <v>150</v>
      </c>
      <c r="L243" s="39"/>
      <c r="M243" s="200" t="s">
        <v>1</v>
      </c>
      <c r="N243" s="201" t="s">
        <v>42</v>
      </c>
      <c r="O243" s="67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AR243" s="204" t="s">
        <v>236</v>
      </c>
      <c r="AT243" s="204" t="s">
        <v>146</v>
      </c>
      <c r="AU243" s="204" t="s">
        <v>87</v>
      </c>
      <c r="AY243" s="17" t="s">
        <v>144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82</v>
      </c>
      <c r="BK243" s="205">
        <f>ROUND(I243*H243,2)</f>
        <v>0</v>
      </c>
      <c r="BL243" s="17" t="s">
        <v>236</v>
      </c>
      <c r="BM243" s="204" t="s">
        <v>1591</v>
      </c>
    </row>
    <row r="244" spans="2:63" s="11" customFormat="1" ht="22.9" customHeight="1">
      <c r="B244" s="177"/>
      <c r="C244" s="178"/>
      <c r="D244" s="179" t="s">
        <v>76</v>
      </c>
      <c r="E244" s="191" t="s">
        <v>1124</v>
      </c>
      <c r="F244" s="191" t="s">
        <v>1125</v>
      </c>
      <c r="G244" s="178"/>
      <c r="H244" s="178"/>
      <c r="I244" s="181"/>
      <c r="J244" s="192">
        <f>BK244</f>
        <v>0</v>
      </c>
      <c r="K244" s="178"/>
      <c r="L244" s="183"/>
      <c r="M244" s="184"/>
      <c r="N244" s="185"/>
      <c r="O244" s="185"/>
      <c r="P244" s="186">
        <f>SUM(P245:P262)</f>
        <v>0</v>
      </c>
      <c r="Q244" s="185"/>
      <c r="R244" s="186">
        <f>SUM(R245:R262)</f>
        <v>3.1794640000000003</v>
      </c>
      <c r="S244" s="185"/>
      <c r="T244" s="187">
        <f>SUM(T245:T262)</f>
        <v>5.356800000000001</v>
      </c>
      <c r="AR244" s="188" t="s">
        <v>87</v>
      </c>
      <c r="AT244" s="189" t="s">
        <v>76</v>
      </c>
      <c r="AU244" s="189" t="s">
        <v>82</v>
      </c>
      <c r="AY244" s="188" t="s">
        <v>144</v>
      </c>
      <c r="BK244" s="190">
        <f>SUM(BK245:BK262)</f>
        <v>0</v>
      </c>
    </row>
    <row r="245" spans="2:65" s="1" customFormat="1" ht="24" customHeight="1">
      <c r="B245" s="35"/>
      <c r="C245" s="193" t="s">
        <v>357</v>
      </c>
      <c r="D245" s="193" t="s">
        <v>146</v>
      </c>
      <c r="E245" s="194" t="s">
        <v>1132</v>
      </c>
      <c r="F245" s="195" t="s">
        <v>1133</v>
      </c>
      <c r="G245" s="196" t="s">
        <v>210</v>
      </c>
      <c r="H245" s="197">
        <v>38.4</v>
      </c>
      <c r="I245" s="198"/>
      <c r="J245" s="199">
        <f>ROUND(I245*H245,2)</f>
        <v>0</v>
      </c>
      <c r="K245" s="195" t="s">
        <v>150</v>
      </c>
      <c r="L245" s="39"/>
      <c r="M245" s="200" t="s">
        <v>1</v>
      </c>
      <c r="N245" s="201" t="s">
        <v>42</v>
      </c>
      <c r="O245" s="67"/>
      <c r="P245" s="202">
        <f>O245*H245</f>
        <v>0</v>
      </c>
      <c r="Q245" s="202">
        <v>0</v>
      </c>
      <c r="R245" s="202">
        <f>Q245*H245</f>
        <v>0</v>
      </c>
      <c r="S245" s="202">
        <v>0.1395</v>
      </c>
      <c r="T245" s="203">
        <f>S245*H245</f>
        <v>5.356800000000001</v>
      </c>
      <c r="AR245" s="204" t="s">
        <v>236</v>
      </c>
      <c r="AT245" s="204" t="s">
        <v>146</v>
      </c>
      <c r="AU245" s="204" t="s">
        <v>87</v>
      </c>
      <c r="AY245" s="17" t="s">
        <v>144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7" t="s">
        <v>82</v>
      </c>
      <c r="BK245" s="205">
        <f>ROUND(I245*H245,2)</f>
        <v>0</v>
      </c>
      <c r="BL245" s="17" t="s">
        <v>236</v>
      </c>
      <c r="BM245" s="204" t="s">
        <v>1592</v>
      </c>
    </row>
    <row r="246" spans="2:51" s="12" customFormat="1" ht="12">
      <c r="B246" s="206"/>
      <c r="C246" s="207"/>
      <c r="D246" s="208" t="s">
        <v>153</v>
      </c>
      <c r="E246" s="209" t="s">
        <v>1</v>
      </c>
      <c r="F246" s="210" t="s">
        <v>1517</v>
      </c>
      <c r="G246" s="207"/>
      <c r="H246" s="209" t="s">
        <v>1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153</v>
      </c>
      <c r="AU246" s="216" t="s">
        <v>87</v>
      </c>
      <c r="AV246" s="12" t="s">
        <v>82</v>
      </c>
      <c r="AW246" s="12" t="s">
        <v>33</v>
      </c>
      <c r="AX246" s="12" t="s">
        <v>77</v>
      </c>
      <c r="AY246" s="216" t="s">
        <v>144</v>
      </c>
    </row>
    <row r="247" spans="2:51" s="13" customFormat="1" ht="12">
      <c r="B247" s="217"/>
      <c r="C247" s="218"/>
      <c r="D247" s="208" t="s">
        <v>153</v>
      </c>
      <c r="E247" s="219" t="s">
        <v>1</v>
      </c>
      <c r="F247" s="220" t="s">
        <v>706</v>
      </c>
      <c r="G247" s="218"/>
      <c r="H247" s="221">
        <v>96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153</v>
      </c>
      <c r="AU247" s="227" t="s">
        <v>87</v>
      </c>
      <c r="AV247" s="13" t="s">
        <v>87</v>
      </c>
      <c r="AW247" s="13" t="s">
        <v>33</v>
      </c>
      <c r="AX247" s="13" t="s">
        <v>82</v>
      </c>
      <c r="AY247" s="227" t="s">
        <v>144</v>
      </c>
    </row>
    <row r="248" spans="2:51" s="13" customFormat="1" ht="12">
      <c r="B248" s="217"/>
      <c r="C248" s="218"/>
      <c r="D248" s="208" t="s">
        <v>153</v>
      </c>
      <c r="E248" s="218"/>
      <c r="F248" s="220" t="s">
        <v>1593</v>
      </c>
      <c r="G248" s="218"/>
      <c r="H248" s="221">
        <v>38.4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153</v>
      </c>
      <c r="AU248" s="227" t="s">
        <v>87</v>
      </c>
      <c r="AV248" s="13" t="s">
        <v>87</v>
      </c>
      <c r="AW248" s="13" t="s">
        <v>4</v>
      </c>
      <c r="AX248" s="13" t="s">
        <v>82</v>
      </c>
      <c r="AY248" s="227" t="s">
        <v>144</v>
      </c>
    </row>
    <row r="249" spans="2:65" s="1" customFormat="1" ht="24" customHeight="1">
      <c r="B249" s="35"/>
      <c r="C249" s="193" t="s">
        <v>362</v>
      </c>
      <c r="D249" s="193" t="s">
        <v>146</v>
      </c>
      <c r="E249" s="194" t="s">
        <v>1594</v>
      </c>
      <c r="F249" s="195" t="s">
        <v>1595</v>
      </c>
      <c r="G249" s="196" t="s">
        <v>210</v>
      </c>
      <c r="H249" s="197">
        <v>38.4</v>
      </c>
      <c r="I249" s="198"/>
      <c r="J249" s="199">
        <f>ROUND(I249*H249,2)</f>
        <v>0</v>
      </c>
      <c r="K249" s="195" t="s">
        <v>150</v>
      </c>
      <c r="L249" s="39"/>
      <c r="M249" s="200" t="s">
        <v>1</v>
      </c>
      <c r="N249" s="201" t="s">
        <v>42</v>
      </c>
      <c r="O249" s="67"/>
      <c r="P249" s="202">
        <f>O249*H249</f>
        <v>0</v>
      </c>
      <c r="Q249" s="202">
        <v>0.0057</v>
      </c>
      <c r="R249" s="202">
        <f>Q249*H249</f>
        <v>0.21888</v>
      </c>
      <c r="S249" s="202">
        <v>0</v>
      </c>
      <c r="T249" s="203">
        <f>S249*H249</f>
        <v>0</v>
      </c>
      <c r="AR249" s="204" t="s">
        <v>236</v>
      </c>
      <c r="AT249" s="204" t="s">
        <v>146</v>
      </c>
      <c r="AU249" s="204" t="s">
        <v>87</v>
      </c>
      <c r="AY249" s="17" t="s">
        <v>144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7" t="s">
        <v>82</v>
      </c>
      <c r="BK249" s="205">
        <f>ROUND(I249*H249,2)</f>
        <v>0</v>
      </c>
      <c r="BL249" s="17" t="s">
        <v>236</v>
      </c>
      <c r="BM249" s="204" t="s">
        <v>1596</v>
      </c>
    </row>
    <row r="250" spans="2:51" s="12" customFormat="1" ht="12">
      <c r="B250" s="206"/>
      <c r="C250" s="207"/>
      <c r="D250" s="208" t="s">
        <v>153</v>
      </c>
      <c r="E250" s="209" t="s">
        <v>1</v>
      </c>
      <c r="F250" s="210" t="s">
        <v>1517</v>
      </c>
      <c r="G250" s="207"/>
      <c r="H250" s="209" t="s">
        <v>1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153</v>
      </c>
      <c r="AU250" s="216" t="s">
        <v>87</v>
      </c>
      <c r="AV250" s="12" t="s">
        <v>82</v>
      </c>
      <c r="AW250" s="12" t="s">
        <v>33</v>
      </c>
      <c r="AX250" s="12" t="s">
        <v>77</v>
      </c>
      <c r="AY250" s="216" t="s">
        <v>144</v>
      </c>
    </row>
    <row r="251" spans="2:51" s="13" customFormat="1" ht="12">
      <c r="B251" s="217"/>
      <c r="C251" s="218"/>
      <c r="D251" s="208" t="s">
        <v>153</v>
      </c>
      <c r="E251" s="219" t="s">
        <v>1</v>
      </c>
      <c r="F251" s="220" t="s">
        <v>706</v>
      </c>
      <c r="G251" s="218"/>
      <c r="H251" s="221">
        <v>96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153</v>
      </c>
      <c r="AU251" s="227" t="s">
        <v>87</v>
      </c>
      <c r="AV251" s="13" t="s">
        <v>87</v>
      </c>
      <c r="AW251" s="13" t="s">
        <v>33</v>
      </c>
      <c r="AX251" s="13" t="s">
        <v>82</v>
      </c>
      <c r="AY251" s="227" t="s">
        <v>144</v>
      </c>
    </row>
    <row r="252" spans="2:51" s="13" customFormat="1" ht="12">
      <c r="B252" s="217"/>
      <c r="C252" s="218"/>
      <c r="D252" s="208" t="s">
        <v>153</v>
      </c>
      <c r="E252" s="218"/>
      <c r="F252" s="220" t="s">
        <v>1593</v>
      </c>
      <c r="G252" s="218"/>
      <c r="H252" s="221">
        <v>38.4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153</v>
      </c>
      <c r="AU252" s="227" t="s">
        <v>87</v>
      </c>
      <c r="AV252" s="13" t="s">
        <v>87</v>
      </c>
      <c r="AW252" s="13" t="s">
        <v>4</v>
      </c>
      <c r="AX252" s="13" t="s">
        <v>82</v>
      </c>
      <c r="AY252" s="227" t="s">
        <v>144</v>
      </c>
    </row>
    <row r="253" spans="2:65" s="1" customFormat="1" ht="16.5" customHeight="1">
      <c r="B253" s="35"/>
      <c r="C253" s="239" t="s">
        <v>366</v>
      </c>
      <c r="D253" s="239" t="s">
        <v>195</v>
      </c>
      <c r="E253" s="240" t="s">
        <v>1597</v>
      </c>
      <c r="F253" s="241" t="s">
        <v>1598</v>
      </c>
      <c r="G253" s="242" t="s">
        <v>210</v>
      </c>
      <c r="H253" s="243">
        <v>42.24</v>
      </c>
      <c r="I253" s="244"/>
      <c r="J253" s="245">
        <f>ROUND(I253*H253,2)</f>
        <v>0</v>
      </c>
      <c r="K253" s="241" t="s">
        <v>150</v>
      </c>
      <c r="L253" s="246"/>
      <c r="M253" s="247" t="s">
        <v>1</v>
      </c>
      <c r="N253" s="248" t="s">
        <v>42</v>
      </c>
      <c r="O253" s="67"/>
      <c r="P253" s="202">
        <f>O253*H253</f>
        <v>0</v>
      </c>
      <c r="Q253" s="202">
        <v>0.07</v>
      </c>
      <c r="R253" s="202">
        <f>Q253*H253</f>
        <v>2.9568000000000003</v>
      </c>
      <c r="S253" s="202">
        <v>0</v>
      </c>
      <c r="T253" s="203">
        <f>S253*H253</f>
        <v>0</v>
      </c>
      <c r="AR253" s="204" t="s">
        <v>347</v>
      </c>
      <c r="AT253" s="204" t="s">
        <v>195</v>
      </c>
      <c r="AU253" s="204" t="s">
        <v>87</v>
      </c>
      <c r="AY253" s="17" t="s">
        <v>144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17" t="s">
        <v>82</v>
      </c>
      <c r="BK253" s="205">
        <f>ROUND(I253*H253,2)</f>
        <v>0</v>
      </c>
      <c r="BL253" s="17" t="s">
        <v>236</v>
      </c>
      <c r="BM253" s="204" t="s">
        <v>1599</v>
      </c>
    </row>
    <row r="254" spans="2:51" s="13" customFormat="1" ht="12">
      <c r="B254" s="217"/>
      <c r="C254" s="218"/>
      <c r="D254" s="208" t="s">
        <v>153</v>
      </c>
      <c r="E254" s="218"/>
      <c r="F254" s="220" t="s">
        <v>1600</v>
      </c>
      <c r="G254" s="218"/>
      <c r="H254" s="221">
        <v>42.24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153</v>
      </c>
      <c r="AU254" s="227" t="s">
        <v>87</v>
      </c>
      <c r="AV254" s="13" t="s">
        <v>87</v>
      </c>
      <c r="AW254" s="13" t="s">
        <v>4</v>
      </c>
      <c r="AX254" s="13" t="s">
        <v>82</v>
      </c>
      <c r="AY254" s="227" t="s">
        <v>144</v>
      </c>
    </row>
    <row r="255" spans="2:65" s="1" customFormat="1" ht="16.5" customHeight="1">
      <c r="B255" s="35"/>
      <c r="C255" s="193" t="s">
        <v>370</v>
      </c>
      <c r="D255" s="193" t="s">
        <v>146</v>
      </c>
      <c r="E255" s="194" t="s">
        <v>1159</v>
      </c>
      <c r="F255" s="195" t="s">
        <v>1160</v>
      </c>
      <c r="G255" s="196" t="s">
        <v>277</v>
      </c>
      <c r="H255" s="197">
        <v>37.84</v>
      </c>
      <c r="I255" s="198"/>
      <c r="J255" s="199">
        <f>ROUND(I255*H255,2)</f>
        <v>0</v>
      </c>
      <c r="K255" s="195" t="s">
        <v>1</v>
      </c>
      <c r="L255" s="39"/>
      <c r="M255" s="200" t="s">
        <v>1</v>
      </c>
      <c r="N255" s="201" t="s">
        <v>42</v>
      </c>
      <c r="O255" s="67"/>
      <c r="P255" s="202">
        <f>O255*H255</f>
        <v>0</v>
      </c>
      <c r="Q255" s="202">
        <v>0.0001</v>
      </c>
      <c r="R255" s="202">
        <f>Q255*H255</f>
        <v>0.0037840000000000005</v>
      </c>
      <c r="S255" s="202">
        <v>0</v>
      </c>
      <c r="T255" s="203">
        <f>S255*H255</f>
        <v>0</v>
      </c>
      <c r="AR255" s="204" t="s">
        <v>236</v>
      </c>
      <c r="AT255" s="204" t="s">
        <v>146</v>
      </c>
      <c r="AU255" s="204" t="s">
        <v>87</v>
      </c>
      <c r="AY255" s="17" t="s">
        <v>144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7" t="s">
        <v>82</v>
      </c>
      <c r="BK255" s="205">
        <f>ROUND(I255*H255,2)</f>
        <v>0</v>
      </c>
      <c r="BL255" s="17" t="s">
        <v>236</v>
      </c>
      <c r="BM255" s="204" t="s">
        <v>1601</v>
      </c>
    </row>
    <row r="256" spans="2:51" s="12" customFormat="1" ht="12">
      <c r="B256" s="206"/>
      <c r="C256" s="207"/>
      <c r="D256" s="208" t="s">
        <v>153</v>
      </c>
      <c r="E256" s="209" t="s">
        <v>1</v>
      </c>
      <c r="F256" s="210" t="s">
        <v>1517</v>
      </c>
      <c r="G256" s="207"/>
      <c r="H256" s="209" t="s">
        <v>1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153</v>
      </c>
      <c r="AU256" s="216" t="s">
        <v>87</v>
      </c>
      <c r="AV256" s="12" t="s">
        <v>82</v>
      </c>
      <c r="AW256" s="12" t="s">
        <v>33</v>
      </c>
      <c r="AX256" s="12" t="s">
        <v>77</v>
      </c>
      <c r="AY256" s="216" t="s">
        <v>144</v>
      </c>
    </row>
    <row r="257" spans="2:51" s="13" customFormat="1" ht="12">
      <c r="B257" s="217"/>
      <c r="C257" s="218"/>
      <c r="D257" s="208" t="s">
        <v>153</v>
      </c>
      <c r="E257" s="219" t="s">
        <v>1</v>
      </c>
      <c r="F257" s="220" t="s">
        <v>1537</v>
      </c>
      <c r="G257" s="218"/>
      <c r="H257" s="221">
        <v>94.6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153</v>
      </c>
      <c r="AU257" s="227" t="s">
        <v>87</v>
      </c>
      <c r="AV257" s="13" t="s">
        <v>87</v>
      </c>
      <c r="AW257" s="13" t="s">
        <v>33</v>
      </c>
      <c r="AX257" s="13" t="s">
        <v>77</v>
      </c>
      <c r="AY257" s="227" t="s">
        <v>144</v>
      </c>
    </row>
    <row r="258" spans="2:51" s="14" customFormat="1" ht="12">
      <c r="B258" s="228"/>
      <c r="C258" s="229"/>
      <c r="D258" s="208" t="s">
        <v>153</v>
      </c>
      <c r="E258" s="230" t="s">
        <v>1</v>
      </c>
      <c r="F258" s="231" t="s">
        <v>163</v>
      </c>
      <c r="G258" s="229"/>
      <c r="H258" s="232">
        <v>94.6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153</v>
      </c>
      <c r="AU258" s="238" t="s">
        <v>87</v>
      </c>
      <c r="AV258" s="14" t="s">
        <v>151</v>
      </c>
      <c r="AW258" s="14" t="s">
        <v>33</v>
      </c>
      <c r="AX258" s="14" t="s">
        <v>82</v>
      </c>
      <c r="AY258" s="238" t="s">
        <v>144</v>
      </c>
    </row>
    <row r="259" spans="2:51" s="13" customFormat="1" ht="12">
      <c r="B259" s="217"/>
      <c r="C259" s="218"/>
      <c r="D259" s="208" t="s">
        <v>153</v>
      </c>
      <c r="E259" s="218"/>
      <c r="F259" s="220" t="s">
        <v>1538</v>
      </c>
      <c r="G259" s="218"/>
      <c r="H259" s="221">
        <v>37.84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153</v>
      </c>
      <c r="AU259" s="227" t="s">
        <v>87</v>
      </c>
      <c r="AV259" s="13" t="s">
        <v>87</v>
      </c>
      <c r="AW259" s="13" t="s">
        <v>4</v>
      </c>
      <c r="AX259" s="13" t="s">
        <v>82</v>
      </c>
      <c r="AY259" s="227" t="s">
        <v>144</v>
      </c>
    </row>
    <row r="260" spans="2:65" s="1" customFormat="1" ht="24" customHeight="1">
      <c r="B260" s="35"/>
      <c r="C260" s="193" t="s">
        <v>376</v>
      </c>
      <c r="D260" s="193" t="s">
        <v>146</v>
      </c>
      <c r="E260" s="194" t="s">
        <v>1185</v>
      </c>
      <c r="F260" s="195" t="s">
        <v>1186</v>
      </c>
      <c r="G260" s="196" t="s">
        <v>185</v>
      </c>
      <c r="H260" s="197">
        <v>3.179</v>
      </c>
      <c r="I260" s="198"/>
      <c r="J260" s="199">
        <f>ROUND(I260*H260,2)</f>
        <v>0</v>
      </c>
      <c r="K260" s="195" t="s">
        <v>150</v>
      </c>
      <c r="L260" s="39"/>
      <c r="M260" s="200" t="s">
        <v>1</v>
      </c>
      <c r="N260" s="201" t="s">
        <v>42</v>
      </c>
      <c r="O260" s="67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AR260" s="204" t="s">
        <v>236</v>
      </c>
      <c r="AT260" s="204" t="s">
        <v>146</v>
      </c>
      <c r="AU260" s="204" t="s">
        <v>87</v>
      </c>
      <c r="AY260" s="17" t="s">
        <v>144</v>
      </c>
      <c r="BE260" s="205">
        <f>IF(N260="základní",J260,0)</f>
        <v>0</v>
      </c>
      <c r="BF260" s="205">
        <f>IF(N260="snížená",J260,0)</f>
        <v>0</v>
      </c>
      <c r="BG260" s="205">
        <f>IF(N260="zákl. přenesená",J260,0)</f>
        <v>0</v>
      </c>
      <c r="BH260" s="205">
        <f>IF(N260="sníž. přenesená",J260,0)</f>
        <v>0</v>
      </c>
      <c r="BI260" s="205">
        <f>IF(N260="nulová",J260,0)</f>
        <v>0</v>
      </c>
      <c r="BJ260" s="17" t="s">
        <v>82</v>
      </c>
      <c r="BK260" s="205">
        <f>ROUND(I260*H260,2)</f>
        <v>0</v>
      </c>
      <c r="BL260" s="17" t="s">
        <v>236</v>
      </c>
      <c r="BM260" s="204" t="s">
        <v>1602</v>
      </c>
    </row>
    <row r="261" spans="2:65" s="1" customFormat="1" ht="24" customHeight="1">
      <c r="B261" s="35"/>
      <c r="C261" s="193" t="s">
        <v>382</v>
      </c>
      <c r="D261" s="193" t="s">
        <v>146</v>
      </c>
      <c r="E261" s="194" t="s">
        <v>1189</v>
      </c>
      <c r="F261" s="195" t="s">
        <v>1190</v>
      </c>
      <c r="G261" s="196" t="s">
        <v>185</v>
      </c>
      <c r="H261" s="197">
        <v>3.179</v>
      </c>
      <c r="I261" s="198"/>
      <c r="J261" s="199">
        <f>ROUND(I261*H261,2)</f>
        <v>0</v>
      </c>
      <c r="K261" s="195" t="s">
        <v>150</v>
      </c>
      <c r="L261" s="39"/>
      <c r="M261" s="200" t="s">
        <v>1</v>
      </c>
      <c r="N261" s="201" t="s">
        <v>42</v>
      </c>
      <c r="O261" s="67"/>
      <c r="P261" s="202">
        <f>O261*H261</f>
        <v>0</v>
      </c>
      <c r="Q261" s="202">
        <v>0</v>
      </c>
      <c r="R261" s="202">
        <f>Q261*H261</f>
        <v>0</v>
      </c>
      <c r="S261" s="202">
        <v>0</v>
      </c>
      <c r="T261" s="203">
        <f>S261*H261</f>
        <v>0</v>
      </c>
      <c r="AR261" s="204" t="s">
        <v>236</v>
      </c>
      <c r="AT261" s="204" t="s">
        <v>146</v>
      </c>
      <c r="AU261" s="204" t="s">
        <v>87</v>
      </c>
      <c r="AY261" s="17" t="s">
        <v>144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7" t="s">
        <v>82</v>
      </c>
      <c r="BK261" s="205">
        <f>ROUND(I261*H261,2)</f>
        <v>0</v>
      </c>
      <c r="BL261" s="17" t="s">
        <v>236</v>
      </c>
      <c r="BM261" s="204" t="s">
        <v>1603</v>
      </c>
    </row>
    <row r="262" spans="2:65" s="1" customFormat="1" ht="24" customHeight="1">
      <c r="B262" s="35"/>
      <c r="C262" s="193" t="s">
        <v>386</v>
      </c>
      <c r="D262" s="193" t="s">
        <v>146</v>
      </c>
      <c r="E262" s="194" t="s">
        <v>1193</v>
      </c>
      <c r="F262" s="195" t="s">
        <v>1194</v>
      </c>
      <c r="G262" s="196" t="s">
        <v>185</v>
      </c>
      <c r="H262" s="197">
        <v>3.179</v>
      </c>
      <c r="I262" s="198"/>
      <c r="J262" s="199">
        <f>ROUND(I262*H262,2)</f>
        <v>0</v>
      </c>
      <c r="K262" s="195" t="s">
        <v>150</v>
      </c>
      <c r="L262" s="39"/>
      <c r="M262" s="265" t="s">
        <v>1</v>
      </c>
      <c r="N262" s="266" t="s">
        <v>42</v>
      </c>
      <c r="O262" s="267"/>
      <c r="P262" s="268">
        <f>O262*H262</f>
        <v>0</v>
      </c>
      <c r="Q262" s="268">
        <v>0</v>
      </c>
      <c r="R262" s="268">
        <f>Q262*H262</f>
        <v>0</v>
      </c>
      <c r="S262" s="268">
        <v>0</v>
      </c>
      <c r="T262" s="269">
        <f>S262*H262</f>
        <v>0</v>
      </c>
      <c r="AR262" s="204" t="s">
        <v>236</v>
      </c>
      <c r="AT262" s="204" t="s">
        <v>146</v>
      </c>
      <c r="AU262" s="204" t="s">
        <v>87</v>
      </c>
      <c r="AY262" s="17" t="s">
        <v>144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82</v>
      </c>
      <c r="BK262" s="205">
        <f>ROUND(I262*H262,2)</f>
        <v>0</v>
      </c>
      <c r="BL262" s="17" t="s">
        <v>236</v>
      </c>
      <c r="BM262" s="204" t="s">
        <v>1604</v>
      </c>
    </row>
    <row r="263" spans="2:12" s="1" customFormat="1" ht="6.95" customHeight="1">
      <c r="B263" s="50"/>
      <c r="C263" s="51"/>
      <c r="D263" s="51"/>
      <c r="E263" s="51"/>
      <c r="F263" s="51"/>
      <c r="G263" s="51"/>
      <c r="H263" s="51"/>
      <c r="I263" s="144"/>
      <c r="J263" s="51"/>
      <c r="K263" s="51"/>
      <c r="L263" s="39"/>
    </row>
  </sheetData>
  <sheetProtection algorithmName="SHA-512" hashValue="CNt8eoKi+OJk6uPQOr7LWYEy3YTArC/BZxSMVltU/kb2erFbjTDgDy2N06v1h1U2FBBN2AY/pzAAcqtkuGb1ig==" saltValue="Vyr+FSQV6J12rghdUjYzIFoFZG7SsUtlzlmuhxh+Qp6K48PsEhXJ1eQFI6300ZrM3yIqNMbMA3eraF75n7phWg==" spinCount="100000" sheet="1" objects="1" scenarios="1" formatColumns="0" formatRows="0" autoFilter="0"/>
  <autoFilter ref="C123:K26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90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91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21" t="str">
        <f>'Rekapitulace stavby'!K6</f>
        <v>Sanace havarijního stavu podlahy garáže v suterénu provozní budovy Úřadu vlády ČR</v>
      </c>
      <c r="F7" s="322"/>
      <c r="G7" s="322"/>
      <c r="H7" s="322"/>
      <c r="L7" s="20"/>
    </row>
    <row r="8" spans="2:12" s="1" customFormat="1" ht="12" customHeight="1">
      <c r="B8" s="39"/>
      <c r="D8" s="109" t="s">
        <v>1514</v>
      </c>
      <c r="I8" s="110"/>
      <c r="L8" s="39"/>
    </row>
    <row r="9" spans="2:12" s="1" customFormat="1" ht="36.95" customHeight="1">
      <c r="B9" s="39"/>
      <c r="E9" s="314" t="s">
        <v>1605</v>
      </c>
      <c r="F9" s="315"/>
      <c r="G9" s="315"/>
      <c r="H9" s="315"/>
      <c r="I9" s="110"/>
      <c r="L9" s="39"/>
    </row>
    <row r="10" spans="2:12" s="1" customFormat="1" ht="12">
      <c r="B10" s="39"/>
      <c r="I10" s="110"/>
      <c r="L10" s="39"/>
    </row>
    <row r="11" spans="2:12" s="1" customFormat="1" ht="12" customHeight="1">
      <c r="B11" s="39"/>
      <c r="D11" s="109" t="s">
        <v>18</v>
      </c>
      <c r="F11" s="111" t="s">
        <v>19</v>
      </c>
      <c r="I11" s="112" t="s">
        <v>20</v>
      </c>
      <c r="J11" s="111" t="s">
        <v>1</v>
      </c>
      <c r="L11" s="39"/>
    </row>
    <row r="12" spans="2:12" s="1" customFormat="1" ht="12" customHeight="1">
      <c r="B12" s="39"/>
      <c r="D12" s="109" t="s">
        <v>21</v>
      </c>
      <c r="F12" s="111" t="s">
        <v>22</v>
      </c>
      <c r="I12" s="112" t="s">
        <v>23</v>
      </c>
      <c r="J12" s="113" t="str">
        <f>'Rekapitulace stavby'!AN8</f>
        <v>Vyplň údaj</v>
      </c>
      <c r="L12" s="39"/>
    </row>
    <row r="13" spans="2:12" s="1" customFormat="1" ht="10.9" customHeight="1">
      <c r="B13" s="39"/>
      <c r="I13" s="110"/>
      <c r="L13" s="39"/>
    </row>
    <row r="14" spans="2:12" s="1" customFormat="1" ht="12" customHeight="1">
      <c r="B14" s="39"/>
      <c r="D14" s="109" t="s">
        <v>26</v>
      </c>
      <c r="I14" s="112" t="s">
        <v>27</v>
      </c>
      <c r="J14" s="111" t="str">
        <f>IF('Rekapitulace stavby'!AN10="","",'Rekapitulace stavby'!AN10)</f>
        <v/>
      </c>
      <c r="L14" s="39"/>
    </row>
    <row r="15" spans="2:12" s="1" customFormat="1" ht="18" customHeight="1">
      <c r="B15" s="39"/>
      <c r="E15" s="111" t="str">
        <f>IF('Rekapitulace stavby'!E11="","",'Rekapitulace stavby'!E11)</f>
        <v xml:space="preserve"> </v>
      </c>
      <c r="I15" s="112" t="s">
        <v>29</v>
      </c>
      <c r="J15" s="111" t="str">
        <f>IF('Rekapitulace stavby'!AN11="","",'Rekapitulace stavby'!AN11)</f>
        <v/>
      </c>
      <c r="L15" s="39"/>
    </row>
    <row r="16" spans="2:12" s="1" customFormat="1" ht="6.95" customHeight="1">
      <c r="B16" s="39"/>
      <c r="I16" s="110"/>
      <c r="L16" s="39"/>
    </row>
    <row r="17" spans="2:12" s="1" customFormat="1" ht="12" customHeight="1">
      <c r="B17" s="39"/>
      <c r="D17" s="109" t="s">
        <v>30</v>
      </c>
      <c r="I17" s="112" t="s">
        <v>27</v>
      </c>
      <c r="J17" s="30" t="str">
        <f>'Rekapitulace stavby'!AN13</f>
        <v>Vyplň údaj</v>
      </c>
      <c r="L17" s="39"/>
    </row>
    <row r="18" spans="2:12" s="1" customFormat="1" ht="18" customHeight="1">
      <c r="B18" s="39"/>
      <c r="E18" s="316" t="str">
        <f>'Rekapitulace stavby'!E14</f>
        <v>Vyplň údaj</v>
      </c>
      <c r="F18" s="317"/>
      <c r="G18" s="317"/>
      <c r="H18" s="317"/>
      <c r="I18" s="112" t="s">
        <v>29</v>
      </c>
      <c r="J18" s="30" t="str">
        <f>'Rekapitulace stavby'!AN14</f>
        <v>Vyplň údaj</v>
      </c>
      <c r="L18" s="39"/>
    </row>
    <row r="19" spans="2:12" s="1" customFormat="1" ht="6.95" customHeight="1">
      <c r="B19" s="39"/>
      <c r="I19" s="110"/>
      <c r="L19" s="39"/>
    </row>
    <row r="20" spans="2:12" s="1" customFormat="1" ht="12" customHeight="1">
      <c r="B20" s="39"/>
      <c r="D20" s="109" t="s">
        <v>32</v>
      </c>
      <c r="I20" s="112" t="s">
        <v>27</v>
      </c>
      <c r="J20" s="111" t="str">
        <f>IF('Rekapitulace stavby'!AN16="","",'Rekapitulace stavby'!AN16)</f>
        <v/>
      </c>
      <c r="L20" s="39"/>
    </row>
    <row r="21" spans="2:12" s="1" customFormat="1" ht="18" customHeight="1">
      <c r="B21" s="39"/>
      <c r="E21" s="111" t="str">
        <f>IF('Rekapitulace stavby'!E17="","",'Rekapitulace stavby'!E17)</f>
        <v xml:space="preserve"> </v>
      </c>
      <c r="I21" s="112" t="s">
        <v>29</v>
      </c>
      <c r="J21" s="111" t="str">
        <f>IF('Rekapitulace stavby'!AN17="","",'Rekapitulace stavby'!AN17)</f>
        <v/>
      </c>
      <c r="L21" s="39"/>
    </row>
    <row r="22" spans="2:12" s="1" customFormat="1" ht="6.95" customHeight="1">
      <c r="B22" s="39"/>
      <c r="I22" s="110"/>
      <c r="L22" s="39"/>
    </row>
    <row r="23" spans="2:12" s="1" customFormat="1" ht="12" customHeight="1">
      <c r="B23" s="39"/>
      <c r="D23" s="109" t="s">
        <v>34</v>
      </c>
      <c r="I23" s="112" t="s">
        <v>27</v>
      </c>
      <c r="J23" s="111" t="str">
        <f>IF('Rekapitulace stavby'!AN19="","",'Rekapitulace stavby'!AN19)</f>
        <v/>
      </c>
      <c r="L23" s="39"/>
    </row>
    <row r="24" spans="2:12" s="1" customFormat="1" ht="18" customHeight="1">
      <c r="B24" s="39"/>
      <c r="E24" s="111" t="str">
        <f>IF('Rekapitulace stavby'!E20="","",'Rekapitulace stavby'!E20)</f>
        <v xml:space="preserve"> </v>
      </c>
      <c r="I24" s="112" t="s">
        <v>29</v>
      </c>
      <c r="J24" s="111" t="str">
        <f>IF('Rekapitulace stavby'!AN20="","",'Rekapitulace stavby'!AN20)</f>
        <v/>
      </c>
      <c r="L24" s="39"/>
    </row>
    <row r="25" spans="2:12" s="1" customFormat="1" ht="6.95" customHeight="1">
      <c r="B25" s="39"/>
      <c r="I25" s="110"/>
      <c r="L25" s="39"/>
    </row>
    <row r="26" spans="2:12" s="1" customFormat="1" ht="12" customHeight="1">
      <c r="B26" s="39"/>
      <c r="D26" s="109" t="s">
        <v>35</v>
      </c>
      <c r="I26" s="110"/>
      <c r="L26" s="39"/>
    </row>
    <row r="27" spans="2:12" s="7" customFormat="1" ht="16.5" customHeight="1">
      <c r="B27" s="116"/>
      <c r="E27" s="318" t="s">
        <v>1</v>
      </c>
      <c r="F27" s="318"/>
      <c r="G27" s="318"/>
      <c r="H27" s="318"/>
      <c r="I27" s="117"/>
      <c r="L27" s="116"/>
    </row>
    <row r="28" spans="2:12" s="1" customFormat="1" ht="6.95" customHeight="1">
      <c r="B28" s="39"/>
      <c r="I28" s="110"/>
      <c r="L28" s="39"/>
    </row>
    <row r="29" spans="2:12" s="1" customFormat="1" ht="6.95" customHeight="1">
      <c r="B29" s="39"/>
      <c r="D29" s="63"/>
      <c r="E29" s="63"/>
      <c r="F29" s="63"/>
      <c r="G29" s="63"/>
      <c r="H29" s="63"/>
      <c r="I29" s="118"/>
      <c r="J29" s="63"/>
      <c r="K29" s="63"/>
      <c r="L29" s="39"/>
    </row>
    <row r="30" spans="2:12" s="1" customFormat="1" ht="25.35" customHeight="1">
      <c r="B30" s="39"/>
      <c r="D30" s="119" t="s">
        <v>37</v>
      </c>
      <c r="I30" s="110"/>
      <c r="J30" s="120">
        <f>ROUND(J122,2)</f>
        <v>0</v>
      </c>
      <c r="L30" s="39"/>
    </row>
    <row r="31" spans="2:12" s="1" customFormat="1" ht="6.95" customHeight="1">
      <c r="B31" s="39"/>
      <c r="D31" s="63"/>
      <c r="E31" s="63"/>
      <c r="F31" s="63"/>
      <c r="G31" s="63"/>
      <c r="H31" s="63"/>
      <c r="I31" s="118"/>
      <c r="J31" s="63"/>
      <c r="K31" s="63"/>
      <c r="L31" s="39"/>
    </row>
    <row r="32" spans="2:12" s="1" customFormat="1" ht="14.45" customHeight="1">
      <c r="B32" s="39"/>
      <c r="F32" s="121" t="s">
        <v>39</v>
      </c>
      <c r="I32" s="122" t="s">
        <v>38</v>
      </c>
      <c r="J32" s="121" t="s">
        <v>40</v>
      </c>
      <c r="L32" s="39"/>
    </row>
    <row r="33" spans="2:12" s="1" customFormat="1" ht="14.45" customHeight="1">
      <c r="B33" s="39"/>
      <c r="D33" s="123" t="s">
        <v>41</v>
      </c>
      <c r="E33" s="109" t="s">
        <v>42</v>
      </c>
      <c r="F33" s="124">
        <f>ROUND((SUM(BE122:BE146)),2)</f>
        <v>0</v>
      </c>
      <c r="I33" s="125">
        <v>0.21</v>
      </c>
      <c r="J33" s="124">
        <f>ROUND(((SUM(BE122:BE146))*I33),2)</f>
        <v>0</v>
      </c>
      <c r="L33" s="39"/>
    </row>
    <row r="34" spans="2:12" s="1" customFormat="1" ht="14.45" customHeight="1">
      <c r="B34" s="39"/>
      <c r="E34" s="109" t="s">
        <v>43</v>
      </c>
      <c r="F34" s="124">
        <f>ROUND((SUM(BF122:BF146)),2)</f>
        <v>0</v>
      </c>
      <c r="I34" s="125">
        <v>0.15</v>
      </c>
      <c r="J34" s="124">
        <f>ROUND(((SUM(BF122:BF146))*I34),2)</f>
        <v>0</v>
      </c>
      <c r="L34" s="39"/>
    </row>
    <row r="35" spans="2:12" s="1" customFormat="1" ht="14.45" customHeight="1" hidden="1">
      <c r="B35" s="39"/>
      <c r="E35" s="109" t="s">
        <v>44</v>
      </c>
      <c r="F35" s="124">
        <f>ROUND((SUM(BG122:BG146)),2)</f>
        <v>0</v>
      </c>
      <c r="I35" s="125">
        <v>0.21</v>
      </c>
      <c r="J35" s="124">
        <f>0</f>
        <v>0</v>
      </c>
      <c r="L35" s="39"/>
    </row>
    <row r="36" spans="2:12" s="1" customFormat="1" ht="14.45" customHeight="1" hidden="1">
      <c r="B36" s="39"/>
      <c r="E36" s="109" t="s">
        <v>45</v>
      </c>
      <c r="F36" s="124">
        <f>ROUND((SUM(BH122:BH146)),2)</f>
        <v>0</v>
      </c>
      <c r="I36" s="125">
        <v>0.15</v>
      </c>
      <c r="J36" s="124">
        <f>0</f>
        <v>0</v>
      </c>
      <c r="L36" s="39"/>
    </row>
    <row r="37" spans="2:12" s="1" customFormat="1" ht="14.45" customHeight="1" hidden="1">
      <c r="B37" s="39"/>
      <c r="E37" s="109" t="s">
        <v>46</v>
      </c>
      <c r="F37" s="124">
        <f>ROUND((SUM(BI122:BI146)),2)</f>
        <v>0</v>
      </c>
      <c r="I37" s="125">
        <v>0</v>
      </c>
      <c r="J37" s="124">
        <f>0</f>
        <v>0</v>
      </c>
      <c r="L37" s="39"/>
    </row>
    <row r="38" spans="2:12" s="1" customFormat="1" ht="6.95" customHeight="1">
      <c r="B38" s="39"/>
      <c r="I38" s="110"/>
      <c r="L38" s="39"/>
    </row>
    <row r="39" spans="2:12" s="1" customFormat="1" ht="25.35" customHeight="1"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0</v>
      </c>
      <c r="K39" s="133"/>
      <c r="L39" s="39"/>
    </row>
    <row r="40" spans="2:12" s="1" customFormat="1" ht="14.45" customHeight="1">
      <c r="B40" s="39"/>
      <c r="I40" s="110"/>
      <c r="L40" s="3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9"/>
      <c r="D50" s="134" t="s">
        <v>50</v>
      </c>
      <c r="E50" s="135"/>
      <c r="F50" s="135"/>
      <c r="G50" s="134" t="s">
        <v>51</v>
      </c>
      <c r="H50" s="135"/>
      <c r="I50" s="136"/>
      <c r="J50" s="135"/>
      <c r="K50" s="135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9"/>
      <c r="D61" s="137" t="s">
        <v>52</v>
      </c>
      <c r="E61" s="138"/>
      <c r="F61" s="139" t="s">
        <v>53</v>
      </c>
      <c r="G61" s="137" t="s">
        <v>52</v>
      </c>
      <c r="H61" s="138"/>
      <c r="I61" s="140"/>
      <c r="J61" s="141" t="s">
        <v>53</v>
      </c>
      <c r="K61" s="138"/>
      <c r="L61" s="3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9"/>
      <c r="D65" s="134" t="s">
        <v>54</v>
      </c>
      <c r="E65" s="135"/>
      <c r="F65" s="135"/>
      <c r="G65" s="134" t="s">
        <v>55</v>
      </c>
      <c r="H65" s="135"/>
      <c r="I65" s="136"/>
      <c r="J65" s="135"/>
      <c r="K65" s="135"/>
      <c r="L65" s="3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9"/>
      <c r="D76" s="137" t="s">
        <v>52</v>
      </c>
      <c r="E76" s="138"/>
      <c r="F76" s="139" t="s">
        <v>53</v>
      </c>
      <c r="G76" s="137" t="s">
        <v>52</v>
      </c>
      <c r="H76" s="138"/>
      <c r="I76" s="140"/>
      <c r="J76" s="141" t="s">
        <v>53</v>
      </c>
      <c r="K76" s="138"/>
      <c r="L76" s="39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9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9"/>
    </row>
    <row r="82" spans="2:12" s="1" customFormat="1" ht="24.95" customHeight="1">
      <c r="B82" s="35"/>
      <c r="C82" s="23" t="s">
        <v>92</v>
      </c>
      <c r="D82" s="36"/>
      <c r="E82" s="36"/>
      <c r="F82" s="36"/>
      <c r="G82" s="36"/>
      <c r="H82" s="36"/>
      <c r="I82" s="110"/>
      <c r="J82" s="36"/>
      <c r="K82" s="36"/>
      <c r="L82" s="39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39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39"/>
    </row>
    <row r="85" spans="2:12" s="1" customFormat="1" ht="16.5" customHeight="1">
      <c r="B85" s="35"/>
      <c r="C85" s="36"/>
      <c r="D85" s="36"/>
      <c r="E85" s="319" t="str">
        <f>E7</f>
        <v>Sanace havarijního stavu podlahy garáže v suterénu provozní budovy Úřadu vlády ČR</v>
      </c>
      <c r="F85" s="320"/>
      <c r="G85" s="320"/>
      <c r="H85" s="320"/>
      <c r="I85" s="110"/>
      <c r="J85" s="36"/>
      <c r="K85" s="36"/>
      <c r="L85" s="39"/>
    </row>
    <row r="86" spans="2:12" s="1" customFormat="1" ht="12" customHeight="1">
      <c r="B86" s="35"/>
      <c r="C86" s="29" t="s">
        <v>1514</v>
      </c>
      <c r="D86" s="36"/>
      <c r="E86" s="36"/>
      <c r="F86" s="36"/>
      <c r="G86" s="36"/>
      <c r="H86" s="36"/>
      <c r="I86" s="110"/>
      <c r="J86" s="36"/>
      <c r="K86" s="36"/>
      <c r="L86" s="39"/>
    </row>
    <row r="87" spans="2:12" s="1" customFormat="1" ht="16.5" customHeight="1">
      <c r="B87" s="35"/>
      <c r="C87" s="36"/>
      <c r="D87" s="36"/>
      <c r="E87" s="285" t="str">
        <f>E9</f>
        <v>VRN - Vedlejší rozpočtové náklady</v>
      </c>
      <c r="F87" s="313"/>
      <c r="G87" s="313"/>
      <c r="H87" s="313"/>
      <c r="I87" s="110"/>
      <c r="J87" s="36"/>
      <c r="K87" s="36"/>
      <c r="L87" s="39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39"/>
    </row>
    <row r="89" spans="2:12" s="1" customFormat="1" ht="12" customHeight="1">
      <c r="B89" s="35"/>
      <c r="C89" s="29" t="s">
        <v>21</v>
      </c>
      <c r="D89" s="36"/>
      <c r="E89" s="36"/>
      <c r="F89" s="27" t="str">
        <f>F12</f>
        <v>nábř.Eduarda Beneše 128/4, Praha 1</v>
      </c>
      <c r="G89" s="36"/>
      <c r="H89" s="36"/>
      <c r="I89" s="112" t="s">
        <v>23</v>
      </c>
      <c r="J89" s="62" t="str">
        <f>IF(J12="","",J12)</f>
        <v>Vyplň údaj</v>
      </c>
      <c r="K89" s="36"/>
      <c r="L89" s="39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10"/>
      <c r="J90" s="36"/>
      <c r="K90" s="36"/>
      <c r="L90" s="39"/>
    </row>
    <row r="91" spans="2:12" s="1" customFormat="1" ht="15.2" customHeight="1">
      <c r="B91" s="35"/>
      <c r="C91" s="29" t="s">
        <v>26</v>
      </c>
      <c r="D91" s="36"/>
      <c r="E91" s="36"/>
      <c r="F91" s="27" t="str">
        <f>E15</f>
        <v xml:space="preserve"> </v>
      </c>
      <c r="G91" s="36"/>
      <c r="H91" s="36"/>
      <c r="I91" s="112" t="s">
        <v>32</v>
      </c>
      <c r="J91" s="33" t="str">
        <f>E21</f>
        <v xml:space="preserve"> </v>
      </c>
      <c r="K91" s="36"/>
      <c r="L91" s="39"/>
    </row>
    <row r="92" spans="2:12" s="1" customFormat="1" ht="15.2" customHeight="1"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12" t="s">
        <v>34</v>
      </c>
      <c r="J92" s="33" t="str">
        <f>E24</f>
        <v xml:space="preserve"> </v>
      </c>
      <c r="K92" s="36"/>
      <c r="L92" s="39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39"/>
    </row>
    <row r="94" spans="2:12" s="1" customFormat="1" ht="29.25" customHeight="1">
      <c r="B94" s="35"/>
      <c r="C94" s="148" t="s">
        <v>93</v>
      </c>
      <c r="D94" s="149"/>
      <c r="E94" s="149"/>
      <c r="F94" s="149"/>
      <c r="G94" s="149"/>
      <c r="H94" s="149"/>
      <c r="I94" s="150"/>
      <c r="J94" s="151" t="s">
        <v>94</v>
      </c>
      <c r="K94" s="149"/>
      <c r="L94" s="39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10"/>
      <c r="J95" s="36"/>
      <c r="K95" s="36"/>
      <c r="L95" s="39"/>
    </row>
    <row r="96" spans="2:47" s="1" customFormat="1" ht="22.9" customHeight="1">
      <c r="B96" s="35"/>
      <c r="C96" s="152" t="s">
        <v>95</v>
      </c>
      <c r="D96" s="36"/>
      <c r="E96" s="36"/>
      <c r="F96" s="36"/>
      <c r="G96" s="36"/>
      <c r="H96" s="36"/>
      <c r="I96" s="110"/>
      <c r="J96" s="80">
        <f>J122</f>
        <v>0</v>
      </c>
      <c r="K96" s="36"/>
      <c r="L96" s="39"/>
      <c r="AU96" s="17" t="s">
        <v>96</v>
      </c>
    </row>
    <row r="97" spans="2:12" s="8" customFormat="1" ht="24.95" customHeight="1">
      <c r="B97" s="153"/>
      <c r="C97" s="154"/>
      <c r="D97" s="155" t="s">
        <v>1605</v>
      </c>
      <c r="E97" s="156"/>
      <c r="F97" s="156"/>
      <c r="G97" s="156"/>
      <c r="H97" s="156"/>
      <c r="I97" s="157"/>
      <c r="J97" s="158">
        <f>J123</f>
        <v>0</v>
      </c>
      <c r="K97" s="154"/>
      <c r="L97" s="159"/>
    </row>
    <row r="98" spans="2:12" s="9" customFormat="1" ht="19.9" customHeight="1">
      <c r="B98" s="160"/>
      <c r="C98" s="161"/>
      <c r="D98" s="162" t="s">
        <v>1606</v>
      </c>
      <c r="E98" s="163"/>
      <c r="F98" s="163"/>
      <c r="G98" s="163"/>
      <c r="H98" s="163"/>
      <c r="I98" s="164"/>
      <c r="J98" s="165">
        <f>J124</f>
        <v>0</v>
      </c>
      <c r="K98" s="161"/>
      <c r="L98" s="166"/>
    </row>
    <row r="99" spans="2:12" s="9" customFormat="1" ht="19.9" customHeight="1">
      <c r="B99" s="160"/>
      <c r="C99" s="161"/>
      <c r="D99" s="162" t="s">
        <v>1607</v>
      </c>
      <c r="E99" s="163"/>
      <c r="F99" s="163"/>
      <c r="G99" s="163"/>
      <c r="H99" s="163"/>
      <c r="I99" s="164"/>
      <c r="J99" s="165">
        <f>J126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1608</v>
      </c>
      <c r="E100" s="163"/>
      <c r="F100" s="163"/>
      <c r="G100" s="163"/>
      <c r="H100" s="163"/>
      <c r="I100" s="164"/>
      <c r="J100" s="165">
        <f>J138</f>
        <v>0</v>
      </c>
      <c r="K100" s="161"/>
      <c r="L100" s="166"/>
    </row>
    <row r="101" spans="2:12" s="9" customFormat="1" ht="19.9" customHeight="1">
      <c r="B101" s="160"/>
      <c r="C101" s="161"/>
      <c r="D101" s="162" t="s">
        <v>1609</v>
      </c>
      <c r="E101" s="163"/>
      <c r="F101" s="163"/>
      <c r="G101" s="163"/>
      <c r="H101" s="163"/>
      <c r="I101" s="164"/>
      <c r="J101" s="165">
        <f>J141</f>
        <v>0</v>
      </c>
      <c r="K101" s="161"/>
      <c r="L101" s="166"/>
    </row>
    <row r="102" spans="2:12" s="9" customFormat="1" ht="19.9" customHeight="1">
      <c r="B102" s="160"/>
      <c r="C102" s="161"/>
      <c r="D102" s="162" t="s">
        <v>1610</v>
      </c>
      <c r="E102" s="163"/>
      <c r="F102" s="163"/>
      <c r="G102" s="163"/>
      <c r="H102" s="163"/>
      <c r="I102" s="164"/>
      <c r="J102" s="165">
        <f>J144</f>
        <v>0</v>
      </c>
      <c r="K102" s="161"/>
      <c r="L102" s="166"/>
    </row>
    <row r="103" spans="2:12" s="1" customFormat="1" ht="21.75" customHeight="1">
      <c r="B103" s="35"/>
      <c r="C103" s="36"/>
      <c r="D103" s="36"/>
      <c r="E103" s="36"/>
      <c r="F103" s="36"/>
      <c r="G103" s="36"/>
      <c r="H103" s="36"/>
      <c r="I103" s="110"/>
      <c r="J103" s="36"/>
      <c r="K103" s="36"/>
      <c r="L103" s="39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44"/>
      <c r="J104" s="51"/>
      <c r="K104" s="51"/>
      <c r="L104" s="39"/>
    </row>
    <row r="108" spans="2:12" s="1" customFormat="1" ht="6.95" customHeight="1">
      <c r="B108" s="52"/>
      <c r="C108" s="53"/>
      <c r="D108" s="53"/>
      <c r="E108" s="53"/>
      <c r="F108" s="53"/>
      <c r="G108" s="53"/>
      <c r="H108" s="53"/>
      <c r="I108" s="147"/>
      <c r="J108" s="53"/>
      <c r="K108" s="53"/>
      <c r="L108" s="39"/>
    </row>
    <row r="109" spans="2:12" s="1" customFormat="1" ht="24.95" customHeight="1">
      <c r="B109" s="35"/>
      <c r="C109" s="23" t="s">
        <v>129</v>
      </c>
      <c r="D109" s="36"/>
      <c r="E109" s="36"/>
      <c r="F109" s="36"/>
      <c r="G109" s="36"/>
      <c r="H109" s="36"/>
      <c r="I109" s="110"/>
      <c r="J109" s="36"/>
      <c r="K109" s="36"/>
      <c r="L109" s="39"/>
    </row>
    <row r="110" spans="2:12" s="1" customFormat="1" ht="6.95" customHeight="1">
      <c r="B110" s="35"/>
      <c r="C110" s="36"/>
      <c r="D110" s="36"/>
      <c r="E110" s="36"/>
      <c r="F110" s="36"/>
      <c r="G110" s="36"/>
      <c r="H110" s="36"/>
      <c r="I110" s="110"/>
      <c r="J110" s="36"/>
      <c r="K110" s="36"/>
      <c r="L110" s="39"/>
    </row>
    <row r="111" spans="2:12" s="1" customFormat="1" ht="12" customHeight="1">
      <c r="B111" s="35"/>
      <c r="C111" s="29" t="s">
        <v>16</v>
      </c>
      <c r="D111" s="36"/>
      <c r="E111" s="36"/>
      <c r="F111" s="36"/>
      <c r="G111" s="36"/>
      <c r="H111" s="36"/>
      <c r="I111" s="110"/>
      <c r="J111" s="36"/>
      <c r="K111" s="36"/>
      <c r="L111" s="39"/>
    </row>
    <row r="112" spans="2:12" s="1" customFormat="1" ht="16.5" customHeight="1">
      <c r="B112" s="35"/>
      <c r="C112" s="36"/>
      <c r="D112" s="36"/>
      <c r="E112" s="319" t="str">
        <f>E7</f>
        <v>Sanace havarijního stavu podlahy garáže v suterénu provozní budovy Úřadu vlády ČR</v>
      </c>
      <c r="F112" s="320"/>
      <c r="G112" s="320"/>
      <c r="H112" s="320"/>
      <c r="I112" s="110"/>
      <c r="J112" s="36"/>
      <c r="K112" s="36"/>
      <c r="L112" s="39"/>
    </row>
    <row r="113" spans="2:12" s="1" customFormat="1" ht="12" customHeight="1">
      <c r="B113" s="35"/>
      <c r="C113" s="29" t="s">
        <v>1514</v>
      </c>
      <c r="D113" s="36"/>
      <c r="E113" s="36"/>
      <c r="F113" s="36"/>
      <c r="G113" s="36"/>
      <c r="H113" s="36"/>
      <c r="I113" s="110"/>
      <c r="J113" s="36"/>
      <c r="K113" s="36"/>
      <c r="L113" s="39"/>
    </row>
    <row r="114" spans="2:12" s="1" customFormat="1" ht="16.5" customHeight="1">
      <c r="B114" s="35"/>
      <c r="C114" s="36"/>
      <c r="D114" s="36"/>
      <c r="E114" s="285" t="str">
        <f>E9</f>
        <v>VRN - Vedlejší rozpočtové náklady</v>
      </c>
      <c r="F114" s="313"/>
      <c r="G114" s="313"/>
      <c r="H114" s="313"/>
      <c r="I114" s="110"/>
      <c r="J114" s="36"/>
      <c r="K114" s="36"/>
      <c r="L114" s="39"/>
    </row>
    <row r="115" spans="2:12" s="1" customFormat="1" ht="6.95" customHeight="1">
      <c r="B115" s="35"/>
      <c r="C115" s="36"/>
      <c r="D115" s="36"/>
      <c r="E115" s="36"/>
      <c r="F115" s="36"/>
      <c r="G115" s="36"/>
      <c r="H115" s="36"/>
      <c r="I115" s="110"/>
      <c r="J115" s="36"/>
      <c r="K115" s="36"/>
      <c r="L115" s="39"/>
    </row>
    <row r="116" spans="2:12" s="1" customFormat="1" ht="12" customHeight="1">
      <c r="B116" s="35"/>
      <c r="C116" s="29" t="s">
        <v>21</v>
      </c>
      <c r="D116" s="36"/>
      <c r="E116" s="36"/>
      <c r="F116" s="27" t="str">
        <f>F12</f>
        <v>nábř.Eduarda Beneše 128/4, Praha 1</v>
      </c>
      <c r="G116" s="36"/>
      <c r="H116" s="36"/>
      <c r="I116" s="112" t="s">
        <v>23</v>
      </c>
      <c r="J116" s="62" t="str">
        <f>IF(J12="","",J12)</f>
        <v>Vyplň údaj</v>
      </c>
      <c r="K116" s="36"/>
      <c r="L116" s="39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10"/>
      <c r="J117" s="36"/>
      <c r="K117" s="36"/>
      <c r="L117" s="39"/>
    </row>
    <row r="118" spans="2:12" s="1" customFormat="1" ht="15.2" customHeight="1">
      <c r="B118" s="35"/>
      <c r="C118" s="29" t="s">
        <v>26</v>
      </c>
      <c r="D118" s="36"/>
      <c r="E118" s="36"/>
      <c r="F118" s="27" t="str">
        <f>E15</f>
        <v xml:space="preserve"> </v>
      </c>
      <c r="G118" s="36"/>
      <c r="H118" s="36"/>
      <c r="I118" s="112" t="s">
        <v>32</v>
      </c>
      <c r="J118" s="33" t="str">
        <f>E21</f>
        <v xml:space="preserve"> </v>
      </c>
      <c r="K118" s="36"/>
      <c r="L118" s="39"/>
    </row>
    <row r="119" spans="2:12" s="1" customFormat="1" ht="15.2" customHeight="1">
      <c r="B119" s="35"/>
      <c r="C119" s="29" t="s">
        <v>30</v>
      </c>
      <c r="D119" s="36"/>
      <c r="E119" s="36"/>
      <c r="F119" s="27" t="str">
        <f>IF(E18="","",E18)</f>
        <v>Vyplň údaj</v>
      </c>
      <c r="G119" s="36"/>
      <c r="H119" s="36"/>
      <c r="I119" s="112" t="s">
        <v>34</v>
      </c>
      <c r="J119" s="33" t="str">
        <f>E24</f>
        <v xml:space="preserve"> </v>
      </c>
      <c r="K119" s="36"/>
      <c r="L119" s="39"/>
    </row>
    <row r="120" spans="2:12" s="1" customFormat="1" ht="10.35" customHeight="1">
      <c r="B120" s="35"/>
      <c r="C120" s="36"/>
      <c r="D120" s="36"/>
      <c r="E120" s="36"/>
      <c r="F120" s="36"/>
      <c r="G120" s="36"/>
      <c r="H120" s="36"/>
      <c r="I120" s="110"/>
      <c r="J120" s="36"/>
      <c r="K120" s="36"/>
      <c r="L120" s="39"/>
    </row>
    <row r="121" spans="2:20" s="10" customFormat="1" ht="29.25" customHeight="1">
      <c r="B121" s="167"/>
      <c r="C121" s="168" t="s">
        <v>130</v>
      </c>
      <c r="D121" s="169" t="s">
        <v>62</v>
      </c>
      <c r="E121" s="169" t="s">
        <v>58</v>
      </c>
      <c r="F121" s="169" t="s">
        <v>59</v>
      </c>
      <c r="G121" s="169" t="s">
        <v>131</v>
      </c>
      <c r="H121" s="169" t="s">
        <v>132</v>
      </c>
      <c r="I121" s="170" t="s">
        <v>133</v>
      </c>
      <c r="J121" s="169" t="s">
        <v>94</v>
      </c>
      <c r="K121" s="171" t="s">
        <v>134</v>
      </c>
      <c r="L121" s="172"/>
      <c r="M121" s="71" t="s">
        <v>1</v>
      </c>
      <c r="N121" s="72" t="s">
        <v>41</v>
      </c>
      <c r="O121" s="72" t="s">
        <v>135</v>
      </c>
      <c r="P121" s="72" t="s">
        <v>136</v>
      </c>
      <c r="Q121" s="72" t="s">
        <v>137</v>
      </c>
      <c r="R121" s="72" t="s">
        <v>138</v>
      </c>
      <c r="S121" s="72" t="s">
        <v>139</v>
      </c>
      <c r="T121" s="73" t="s">
        <v>140</v>
      </c>
    </row>
    <row r="122" spans="2:63" s="1" customFormat="1" ht="22.9" customHeight="1">
      <c r="B122" s="35"/>
      <c r="C122" s="78" t="s">
        <v>141</v>
      </c>
      <c r="D122" s="36"/>
      <c r="E122" s="36"/>
      <c r="F122" s="36"/>
      <c r="G122" s="36"/>
      <c r="H122" s="36"/>
      <c r="I122" s="110"/>
      <c r="J122" s="173">
        <f>BK122</f>
        <v>0</v>
      </c>
      <c r="K122" s="36"/>
      <c r="L122" s="39"/>
      <c r="M122" s="74"/>
      <c r="N122" s="75"/>
      <c r="O122" s="75"/>
      <c r="P122" s="174">
        <f>P123</f>
        <v>0</v>
      </c>
      <c r="Q122" s="75"/>
      <c r="R122" s="174">
        <f>R123</f>
        <v>0</v>
      </c>
      <c r="S122" s="75"/>
      <c r="T122" s="175">
        <f>T123</f>
        <v>0</v>
      </c>
      <c r="AT122" s="17" t="s">
        <v>76</v>
      </c>
      <c r="AU122" s="17" t="s">
        <v>96</v>
      </c>
      <c r="BK122" s="176">
        <f>BK123</f>
        <v>0</v>
      </c>
    </row>
    <row r="123" spans="2:63" s="11" customFormat="1" ht="25.9" customHeight="1">
      <c r="B123" s="177"/>
      <c r="C123" s="178"/>
      <c r="D123" s="179" t="s">
        <v>76</v>
      </c>
      <c r="E123" s="180" t="s">
        <v>88</v>
      </c>
      <c r="F123" s="180" t="s">
        <v>89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P124+P126+P138+P141+P144</f>
        <v>0</v>
      </c>
      <c r="Q123" s="185"/>
      <c r="R123" s="186">
        <f>R124+R126+R138+R141+R144</f>
        <v>0</v>
      </c>
      <c r="S123" s="185"/>
      <c r="T123" s="187">
        <f>T124+T126+T138+T141+T144</f>
        <v>0</v>
      </c>
      <c r="AR123" s="188" t="s">
        <v>173</v>
      </c>
      <c r="AT123" s="189" t="s">
        <v>76</v>
      </c>
      <c r="AU123" s="189" t="s">
        <v>77</v>
      </c>
      <c r="AY123" s="188" t="s">
        <v>144</v>
      </c>
      <c r="BK123" s="190">
        <f>BK124+BK126+BK138+BK141+BK144</f>
        <v>0</v>
      </c>
    </row>
    <row r="124" spans="2:63" s="11" customFormat="1" ht="22.9" customHeight="1">
      <c r="B124" s="177"/>
      <c r="C124" s="178"/>
      <c r="D124" s="179" t="s">
        <v>76</v>
      </c>
      <c r="E124" s="191" t="s">
        <v>1611</v>
      </c>
      <c r="F124" s="191" t="s">
        <v>1612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P125</f>
        <v>0</v>
      </c>
      <c r="Q124" s="185"/>
      <c r="R124" s="186">
        <f>R125</f>
        <v>0</v>
      </c>
      <c r="S124" s="185"/>
      <c r="T124" s="187">
        <f>T125</f>
        <v>0</v>
      </c>
      <c r="AR124" s="188" t="s">
        <v>173</v>
      </c>
      <c r="AT124" s="189" t="s">
        <v>76</v>
      </c>
      <c r="AU124" s="189" t="s">
        <v>82</v>
      </c>
      <c r="AY124" s="188" t="s">
        <v>144</v>
      </c>
      <c r="BK124" s="190">
        <f>BK125</f>
        <v>0</v>
      </c>
    </row>
    <row r="125" spans="2:65" s="1" customFormat="1" ht="16.5" customHeight="1">
      <c r="B125" s="35"/>
      <c r="C125" s="193" t="s">
        <v>82</v>
      </c>
      <c r="D125" s="193" t="s">
        <v>146</v>
      </c>
      <c r="E125" s="194" t="s">
        <v>1613</v>
      </c>
      <c r="F125" s="195" t="s">
        <v>1614</v>
      </c>
      <c r="G125" s="196" t="s">
        <v>787</v>
      </c>
      <c r="H125" s="197">
        <v>1</v>
      </c>
      <c r="I125" s="198"/>
      <c r="J125" s="199">
        <f>ROUND(I125*H125,2)</f>
        <v>0</v>
      </c>
      <c r="K125" s="195" t="s">
        <v>150</v>
      </c>
      <c r="L125" s="39"/>
      <c r="M125" s="200" t="s">
        <v>1</v>
      </c>
      <c r="N125" s="201" t="s">
        <v>42</v>
      </c>
      <c r="O125" s="67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04" t="s">
        <v>1615</v>
      </c>
      <c r="AT125" s="204" t="s">
        <v>146</v>
      </c>
      <c r="AU125" s="204" t="s">
        <v>87</v>
      </c>
      <c r="AY125" s="17" t="s">
        <v>144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82</v>
      </c>
      <c r="BK125" s="205">
        <f>ROUND(I125*H125,2)</f>
        <v>0</v>
      </c>
      <c r="BL125" s="17" t="s">
        <v>1615</v>
      </c>
      <c r="BM125" s="204" t="s">
        <v>1616</v>
      </c>
    </row>
    <row r="126" spans="2:63" s="11" customFormat="1" ht="22.9" customHeight="1">
      <c r="B126" s="177"/>
      <c r="C126" s="178"/>
      <c r="D126" s="179" t="s">
        <v>76</v>
      </c>
      <c r="E126" s="191" t="s">
        <v>1617</v>
      </c>
      <c r="F126" s="191" t="s">
        <v>1618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SUM(P127:P137)</f>
        <v>0</v>
      </c>
      <c r="Q126" s="185"/>
      <c r="R126" s="186">
        <f>SUM(R127:R137)</f>
        <v>0</v>
      </c>
      <c r="S126" s="185"/>
      <c r="T126" s="187">
        <f>SUM(T127:T137)</f>
        <v>0</v>
      </c>
      <c r="AR126" s="188" t="s">
        <v>173</v>
      </c>
      <c r="AT126" s="189" t="s">
        <v>76</v>
      </c>
      <c r="AU126" s="189" t="s">
        <v>82</v>
      </c>
      <c r="AY126" s="188" t="s">
        <v>144</v>
      </c>
      <c r="BK126" s="190">
        <f>SUM(BK127:BK137)</f>
        <v>0</v>
      </c>
    </row>
    <row r="127" spans="2:65" s="1" customFormat="1" ht="16.5" customHeight="1">
      <c r="B127" s="35"/>
      <c r="C127" s="193" t="s">
        <v>87</v>
      </c>
      <c r="D127" s="193" t="s">
        <v>146</v>
      </c>
      <c r="E127" s="194" t="s">
        <v>1619</v>
      </c>
      <c r="F127" s="195" t="s">
        <v>1620</v>
      </c>
      <c r="G127" s="196" t="s">
        <v>787</v>
      </c>
      <c r="H127" s="197">
        <v>1</v>
      </c>
      <c r="I127" s="198"/>
      <c r="J127" s="199">
        <f aca="true" t="shared" si="0" ref="J127:J137">ROUND(I127*H127,2)</f>
        <v>0</v>
      </c>
      <c r="K127" s="195" t="s">
        <v>150</v>
      </c>
      <c r="L127" s="39"/>
      <c r="M127" s="200" t="s">
        <v>1</v>
      </c>
      <c r="N127" s="201" t="s">
        <v>42</v>
      </c>
      <c r="O127" s="67"/>
      <c r="P127" s="202">
        <f aca="true" t="shared" si="1" ref="P127:P137">O127*H127</f>
        <v>0</v>
      </c>
      <c r="Q127" s="202">
        <v>0</v>
      </c>
      <c r="R127" s="202">
        <f aca="true" t="shared" si="2" ref="R127:R137">Q127*H127</f>
        <v>0</v>
      </c>
      <c r="S127" s="202">
        <v>0</v>
      </c>
      <c r="T127" s="203">
        <f aca="true" t="shared" si="3" ref="T127:T137">S127*H127</f>
        <v>0</v>
      </c>
      <c r="AR127" s="204" t="s">
        <v>1615</v>
      </c>
      <c r="AT127" s="204" t="s">
        <v>146</v>
      </c>
      <c r="AU127" s="204" t="s">
        <v>87</v>
      </c>
      <c r="AY127" s="17" t="s">
        <v>144</v>
      </c>
      <c r="BE127" s="205">
        <f aca="true" t="shared" si="4" ref="BE127:BE137">IF(N127="základní",J127,0)</f>
        <v>0</v>
      </c>
      <c r="BF127" s="205">
        <f aca="true" t="shared" si="5" ref="BF127:BF137">IF(N127="snížená",J127,0)</f>
        <v>0</v>
      </c>
      <c r="BG127" s="205">
        <f aca="true" t="shared" si="6" ref="BG127:BG137">IF(N127="zákl. přenesená",J127,0)</f>
        <v>0</v>
      </c>
      <c r="BH127" s="205">
        <f aca="true" t="shared" si="7" ref="BH127:BH137">IF(N127="sníž. přenesená",J127,0)</f>
        <v>0</v>
      </c>
      <c r="BI127" s="205">
        <f aca="true" t="shared" si="8" ref="BI127:BI137">IF(N127="nulová",J127,0)</f>
        <v>0</v>
      </c>
      <c r="BJ127" s="17" t="s">
        <v>82</v>
      </c>
      <c r="BK127" s="205">
        <f aca="true" t="shared" si="9" ref="BK127:BK137">ROUND(I127*H127,2)</f>
        <v>0</v>
      </c>
      <c r="BL127" s="17" t="s">
        <v>1615</v>
      </c>
      <c r="BM127" s="204" t="s">
        <v>1621</v>
      </c>
    </row>
    <row r="128" spans="2:65" s="1" customFormat="1" ht="24" customHeight="1">
      <c r="B128" s="35"/>
      <c r="C128" s="193" t="s">
        <v>164</v>
      </c>
      <c r="D128" s="193" t="s">
        <v>146</v>
      </c>
      <c r="E128" s="194" t="s">
        <v>1622</v>
      </c>
      <c r="F128" s="195" t="s">
        <v>1623</v>
      </c>
      <c r="G128" s="196" t="s">
        <v>1624</v>
      </c>
      <c r="H128" s="197">
        <v>1</v>
      </c>
      <c r="I128" s="198"/>
      <c r="J128" s="199">
        <f t="shared" si="0"/>
        <v>0</v>
      </c>
      <c r="K128" s="195" t="s">
        <v>1</v>
      </c>
      <c r="L128" s="39"/>
      <c r="M128" s="200" t="s">
        <v>1</v>
      </c>
      <c r="N128" s="201" t="s">
        <v>42</v>
      </c>
      <c r="O128" s="67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AR128" s="204" t="s">
        <v>1615</v>
      </c>
      <c r="AT128" s="204" t="s">
        <v>146</v>
      </c>
      <c r="AU128" s="204" t="s">
        <v>87</v>
      </c>
      <c r="AY128" s="17" t="s">
        <v>144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7" t="s">
        <v>82</v>
      </c>
      <c r="BK128" s="205">
        <f t="shared" si="9"/>
        <v>0</v>
      </c>
      <c r="BL128" s="17" t="s">
        <v>1615</v>
      </c>
      <c r="BM128" s="204" t="s">
        <v>1625</v>
      </c>
    </row>
    <row r="129" spans="2:65" s="1" customFormat="1" ht="16.5" customHeight="1">
      <c r="B129" s="35"/>
      <c r="C129" s="193" t="s">
        <v>151</v>
      </c>
      <c r="D129" s="193" t="s">
        <v>146</v>
      </c>
      <c r="E129" s="194" t="s">
        <v>1626</v>
      </c>
      <c r="F129" s="195" t="s">
        <v>1627</v>
      </c>
      <c r="G129" s="196" t="s">
        <v>787</v>
      </c>
      <c r="H129" s="197">
        <v>1</v>
      </c>
      <c r="I129" s="198"/>
      <c r="J129" s="199">
        <f t="shared" si="0"/>
        <v>0</v>
      </c>
      <c r="K129" s="195" t="s">
        <v>150</v>
      </c>
      <c r="L129" s="39"/>
      <c r="M129" s="200" t="s">
        <v>1</v>
      </c>
      <c r="N129" s="201" t="s">
        <v>42</v>
      </c>
      <c r="O129" s="67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AR129" s="204" t="s">
        <v>1615</v>
      </c>
      <c r="AT129" s="204" t="s">
        <v>146</v>
      </c>
      <c r="AU129" s="204" t="s">
        <v>87</v>
      </c>
      <c r="AY129" s="17" t="s">
        <v>144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7" t="s">
        <v>82</v>
      </c>
      <c r="BK129" s="205">
        <f t="shared" si="9"/>
        <v>0</v>
      </c>
      <c r="BL129" s="17" t="s">
        <v>1615</v>
      </c>
      <c r="BM129" s="204" t="s">
        <v>1628</v>
      </c>
    </row>
    <row r="130" spans="2:65" s="1" customFormat="1" ht="16.5" customHeight="1">
      <c r="B130" s="35"/>
      <c r="C130" s="193" t="s">
        <v>173</v>
      </c>
      <c r="D130" s="193" t="s">
        <v>146</v>
      </c>
      <c r="E130" s="194" t="s">
        <v>1629</v>
      </c>
      <c r="F130" s="195" t="s">
        <v>1630</v>
      </c>
      <c r="G130" s="196" t="s">
        <v>787</v>
      </c>
      <c r="H130" s="197">
        <v>1</v>
      </c>
      <c r="I130" s="198"/>
      <c r="J130" s="199">
        <f t="shared" si="0"/>
        <v>0</v>
      </c>
      <c r="K130" s="195" t="s">
        <v>150</v>
      </c>
      <c r="L130" s="39"/>
      <c r="M130" s="200" t="s">
        <v>1</v>
      </c>
      <c r="N130" s="201" t="s">
        <v>42</v>
      </c>
      <c r="O130" s="67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AR130" s="204" t="s">
        <v>1615</v>
      </c>
      <c r="AT130" s="204" t="s">
        <v>146</v>
      </c>
      <c r="AU130" s="204" t="s">
        <v>87</v>
      </c>
      <c r="AY130" s="17" t="s">
        <v>144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7" t="s">
        <v>82</v>
      </c>
      <c r="BK130" s="205">
        <f t="shared" si="9"/>
        <v>0</v>
      </c>
      <c r="BL130" s="17" t="s">
        <v>1615</v>
      </c>
      <c r="BM130" s="204" t="s">
        <v>1631</v>
      </c>
    </row>
    <row r="131" spans="2:65" s="1" customFormat="1" ht="24" customHeight="1">
      <c r="B131" s="35"/>
      <c r="C131" s="193" t="s">
        <v>177</v>
      </c>
      <c r="D131" s="193" t="s">
        <v>146</v>
      </c>
      <c r="E131" s="194" t="s">
        <v>1632</v>
      </c>
      <c r="F131" s="195" t="s">
        <v>1633</v>
      </c>
      <c r="G131" s="196" t="s">
        <v>787</v>
      </c>
      <c r="H131" s="197">
        <v>1</v>
      </c>
      <c r="I131" s="198"/>
      <c r="J131" s="199">
        <f t="shared" si="0"/>
        <v>0</v>
      </c>
      <c r="K131" s="195" t="s">
        <v>150</v>
      </c>
      <c r="L131" s="39"/>
      <c r="M131" s="200" t="s">
        <v>1</v>
      </c>
      <c r="N131" s="201" t="s">
        <v>42</v>
      </c>
      <c r="O131" s="67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AR131" s="204" t="s">
        <v>1615</v>
      </c>
      <c r="AT131" s="204" t="s">
        <v>146</v>
      </c>
      <c r="AU131" s="204" t="s">
        <v>87</v>
      </c>
      <c r="AY131" s="17" t="s">
        <v>144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7" t="s">
        <v>82</v>
      </c>
      <c r="BK131" s="205">
        <f t="shared" si="9"/>
        <v>0</v>
      </c>
      <c r="BL131" s="17" t="s">
        <v>1615</v>
      </c>
      <c r="BM131" s="204" t="s">
        <v>1634</v>
      </c>
    </row>
    <row r="132" spans="2:65" s="1" customFormat="1" ht="16.5" customHeight="1">
      <c r="B132" s="35"/>
      <c r="C132" s="193" t="s">
        <v>182</v>
      </c>
      <c r="D132" s="193" t="s">
        <v>146</v>
      </c>
      <c r="E132" s="194" t="s">
        <v>1635</v>
      </c>
      <c r="F132" s="195" t="s">
        <v>1636</v>
      </c>
      <c r="G132" s="196" t="s">
        <v>787</v>
      </c>
      <c r="H132" s="197">
        <v>1</v>
      </c>
      <c r="I132" s="198"/>
      <c r="J132" s="199">
        <f t="shared" si="0"/>
        <v>0</v>
      </c>
      <c r="K132" s="195" t="s">
        <v>150</v>
      </c>
      <c r="L132" s="39"/>
      <c r="M132" s="200" t="s">
        <v>1</v>
      </c>
      <c r="N132" s="201" t="s">
        <v>42</v>
      </c>
      <c r="O132" s="67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AR132" s="204" t="s">
        <v>1615</v>
      </c>
      <c r="AT132" s="204" t="s">
        <v>146</v>
      </c>
      <c r="AU132" s="204" t="s">
        <v>87</v>
      </c>
      <c r="AY132" s="17" t="s">
        <v>144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7" t="s">
        <v>82</v>
      </c>
      <c r="BK132" s="205">
        <f t="shared" si="9"/>
        <v>0</v>
      </c>
      <c r="BL132" s="17" t="s">
        <v>1615</v>
      </c>
      <c r="BM132" s="204" t="s">
        <v>1637</v>
      </c>
    </row>
    <row r="133" spans="2:65" s="1" customFormat="1" ht="24" customHeight="1">
      <c r="B133" s="35"/>
      <c r="C133" s="193" t="s">
        <v>187</v>
      </c>
      <c r="D133" s="193" t="s">
        <v>146</v>
      </c>
      <c r="E133" s="194" t="s">
        <v>1638</v>
      </c>
      <c r="F133" s="195" t="s">
        <v>1639</v>
      </c>
      <c r="G133" s="196" t="s">
        <v>787</v>
      </c>
      <c r="H133" s="197">
        <v>1</v>
      </c>
      <c r="I133" s="198"/>
      <c r="J133" s="199">
        <f t="shared" si="0"/>
        <v>0</v>
      </c>
      <c r="K133" s="195" t="s">
        <v>150</v>
      </c>
      <c r="L133" s="39"/>
      <c r="M133" s="200" t="s">
        <v>1</v>
      </c>
      <c r="N133" s="201" t="s">
        <v>42</v>
      </c>
      <c r="O133" s="67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AR133" s="204" t="s">
        <v>1615</v>
      </c>
      <c r="AT133" s="204" t="s">
        <v>146</v>
      </c>
      <c r="AU133" s="204" t="s">
        <v>87</v>
      </c>
      <c r="AY133" s="17" t="s">
        <v>144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7" t="s">
        <v>82</v>
      </c>
      <c r="BK133" s="205">
        <f t="shared" si="9"/>
        <v>0</v>
      </c>
      <c r="BL133" s="17" t="s">
        <v>1615</v>
      </c>
      <c r="BM133" s="204" t="s">
        <v>1640</v>
      </c>
    </row>
    <row r="134" spans="2:65" s="1" customFormat="1" ht="36" customHeight="1">
      <c r="B134" s="35"/>
      <c r="C134" s="193" t="s">
        <v>194</v>
      </c>
      <c r="D134" s="193" t="s">
        <v>146</v>
      </c>
      <c r="E134" s="194" t="s">
        <v>1641</v>
      </c>
      <c r="F134" s="195" t="s">
        <v>1642</v>
      </c>
      <c r="G134" s="196" t="s">
        <v>787</v>
      </c>
      <c r="H134" s="197">
        <v>1</v>
      </c>
      <c r="I134" s="198"/>
      <c r="J134" s="199">
        <f t="shared" si="0"/>
        <v>0</v>
      </c>
      <c r="K134" s="195" t="s">
        <v>1</v>
      </c>
      <c r="L134" s="39"/>
      <c r="M134" s="200" t="s">
        <v>1</v>
      </c>
      <c r="N134" s="201" t="s">
        <v>42</v>
      </c>
      <c r="O134" s="67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AR134" s="204" t="s">
        <v>1615</v>
      </c>
      <c r="AT134" s="204" t="s">
        <v>146</v>
      </c>
      <c r="AU134" s="204" t="s">
        <v>87</v>
      </c>
      <c r="AY134" s="17" t="s">
        <v>144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7" t="s">
        <v>82</v>
      </c>
      <c r="BK134" s="205">
        <f t="shared" si="9"/>
        <v>0</v>
      </c>
      <c r="BL134" s="17" t="s">
        <v>1615</v>
      </c>
      <c r="BM134" s="204" t="s">
        <v>1643</v>
      </c>
    </row>
    <row r="135" spans="2:65" s="1" customFormat="1" ht="48" customHeight="1">
      <c r="B135" s="35"/>
      <c r="C135" s="193" t="s">
        <v>201</v>
      </c>
      <c r="D135" s="193" t="s">
        <v>146</v>
      </c>
      <c r="E135" s="194" t="s">
        <v>1644</v>
      </c>
      <c r="F135" s="195" t="s">
        <v>1645</v>
      </c>
      <c r="G135" s="196" t="s">
        <v>787</v>
      </c>
      <c r="H135" s="197">
        <v>1</v>
      </c>
      <c r="I135" s="198"/>
      <c r="J135" s="199">
        <f t="shared" si="0"/>
        <v>0</v>
      </c>
      <c r="K135" s="195" t="s">
        <v>1</v>
      </c>
      <c r="L135" s="39"/>
      <c r="M135" s="200" t="s">
        <v>1</v>
      </c>
      <c r="N135" s="201" t="s">
        <v>42</v>
      </c>
      <c r="O135" s="67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AR135" s="204" t="s">
        <v>1615</v>
      </c>
      <c r="AT135" s="204" t="s">
        <v>146</v>
      </c>
      <c r="AU135" s="204" t="s">
        <v>87</v>
      </c>
      <c r="AY135" s="17" t="s">
        <v>144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7" t="s">
        <v>82</v>
      </c>
      <c r="BK135" s="205">
        <f t="shared" si="9"/>
        <v>0</v>
      </c>
      <c r="BL135" s="17" t="s">
        <v>1615</v>
      </c>
      <c r="BM135" s="204" t="s">
        <v>1646</v>
      </c>
    </row>
    <row r="136" spans="2:65" s="1" customFormat="1" ht="16.5" customHeight="1">
      <c r="B136" s="35"/>
      <c r="C136" s="193" t="s">
        <v>207</v>
      </c>
      <c r="D136" s="193" t="s">
        <v>146</v>
      </c>
      <c r="E136" s="194" t="s">
        <v>1647</v>
      </c>
      <c r="F136" s="195" t="s">
        <v>1648</v>
      </c>
      <c r="G136" s="196" t="s">
        <v>787</v>
      </c>
      <c r="H136" s="197">
        <v>1</v>
      </c>
      <c r="I136" s="198"/>
      <c r="J136" s="199">
        <f t="shared" si="0"/>
        <v>0</v>
      </c>
      <c r="K136" s="195" t="s">
        <v>1</v>
      </c>
      <c r="L136" s="39"/>
      <c r="M136" s="200" t="s">
        <v>1</v>
      </c>
      <c r="N136" s="201" t="s">
        <v>42</v>
      </c>
      <c r="O136" s="67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AR136" s="204" t="s">
        <v>1615</v>
      </c>
      <c r="AT136" s="204" t="s">
        <v>146</v>
      </c>
      <c r="AU136" s="204" t="s">
        <v>87</v>
      </c>
      <c r="AY136" s="17" t="s">
        <v>144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7" t="s">
        <v>82</v>
      </c>
      <c r="BK136" s="205">
        <f t="shared" si="9"/>
        <v>0</v>
      </c>
      <c r="BL136" s="17" t="s">
        <v>1615</v>
      </c>
      <c r="BM136" s="204" t="s">
        <v>1649</v>
      </c>
    </row>
    <row r="137" spans="2:65" s="1" customFormat="1" ht="24" customHeight="1">
      <c r="B137" s="35"/>
      <c r="C137" s="193" t="s">
        <v>213</v>
      </c>
      <c r="D137" s="193" t="s">
        <v>146</v>
      </c>
      <c r="E137" s="194" t="s">
        <v>1650</v>
      </c>
      <c r="F137" s="195" t="s">
        <v>1651</v>
      </c>
      <c r="G137" s="196" t="s">
        <v>787</v>
      </c>
      <c r="H137" s="197">
        <v>1</v>
      </c>
      <c r="I137" s="198"/>
      <c r="J137" s="199">
        <f t="shared" si="0"/>
        <v>0</v>
      </c>
      <c r="K137" s="195" t="s">
        <v>150</v>
      </c>
      <c r="L137" s="39"/>
      <c r="M137" s="200" t="s">
        <v>1</v>
      </c>
      <c r="N137" s="201" t="s">
        <v>42</v>
      </c>
      <c r="O137" s="67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AR137" s="204" t="s">
        <v>1615</v>
      </c>
      <c r="AT137" s="204" t="s">
        <v>146</v>
      </c>
      <c r="AU137" s="204" t="s">
        <v>87</v>
      </c>
      <c r="AY137" s="17" t="s">
        <v>144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7" t="s">
        <v>82</v>
      </c>
      <c r="BK137" s="205">
        <f t="shared" si="9"/>
        <v>0</v>
      </c>
      <c r="BL137" s="17" t="s">
        <v>1615</v>
      </c>
      <c r="BM137" s="204" t="s">
        <v>1652</v>
      </c>
    </row>
    <row r="138" spans="2:63" s="11" customFormat="1" ht="22.9" customHeight="1">
      <c r="B138" s="177"/>
      <c r="C138" s="178"/>
      <c r="D138" s="179" t="s">
        <v>76</v>
      </c>
      <c r="E138" s="191" t="s">
        <v>1653</v>
      </c>
      <c r="F138" s="191" t="s">
        <v>1654</v>
      </c>
      <c r="G138" s="178"/>
      <c r="H138" s="178"/>
      <c r="I138" s="181"/>
      <c r="J138" s="192">
        <f>BK138</f>
        <v>0</v>
      </c>
      <c r="K138" s="178"/>
      <c r="L138" s="183"/>
      <c r="M138" s="184"/>
      <c r="N138" s="185"/>
      <c r="O138" s="185"/>
      <c r="P138" s="186">
        <f>SUM(P139:P140)</f>
        <v>0</v>
      </c>
      <c r="Q138" s="185"/>
      <c r="R138" s="186">
        <f>SUM(R139:R140)</f>
        <v>0</v>
      </c>
      <c r="S138" s="185"/>
      <c r="T138" s="187">
        <f>SUM(T139:T140)</f>
        <v>0</v>
      </c>
      <c r="AR138" s="188" t="s">
        <v>173</v>
      </c>
      <c r="AT138" s="189" t="s">
        <v>76</v>
      </c>
      <c r="AU138" s="189" t="s">
        <v>82</v>
      </c>
      <c r="AY138" s="188" t="s">
        <v>144</v>
      </c>
      <c r="BK138" s="190">
        <f>SUM(BK139:BK140)</f>
        <v>0</v>
      </c>
    </row>
    <row r="139" spans="2:65" s="1" customFormat="1" ht="24" customHeight="1">
      <c r="B139" s="35"/>
      <c r="C139" s="193" t="s">
        <v>217</v>
      </c>
      <c r="D139" s="193" t="s">
        <v>146</v>
      </c>
      <c r="E139" s="194" t="s">
        <v>1655</v>
      </c>
      <c r="F139" s="195" t="s">
        <v>1656</v>
      </c>
      <c r="G139" s="196" t="s">
        <v>787</v>
      </c>
      <c r="H139" s="197">
        <v>1</v>
      </c>
      <c r="I139" s="198"/>
      <c r="J139" s="199">
        <f>ROUND(I139*H139,2)</f>
        <v>0</v>
      </c>
      <c r="K139" s="195" t="s">
        <v>150</v>
      </c>
      <c r="L139" s="39"/>
      <c r="M139" s="200" t="s">
        <v>1</v>
      </c>
      <c r="N139" s="201" t="s">
        <v>42</v>
      </c>
      <c r="O139" s="67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04" t="s">
        <v>1615</v>
      </c>
      <c r="AT139" s="204" t="s">
        <v>146</v>
      </c>
      <c r="AU139" s="204" t="s">
        <v>87</v>
      </c>
      <c r="AY139" s="17" t="s">
        <v>144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82</v>
      </c>
      <c r="BK139" s="205">
        <f>ROUND(I139*H139,2)</f>
        <v>0</v>
      </c>
      <c r="BL139" s="17" t="s">
        <v>1615</v>
      </c>
      <c r="BM139" s="204" t="s">
        <v>1657</v>
      </c>
    </row>
    <row r="140" spans="2:65" s="1" customFormat="1" ht="16.5" customHeight="1">
      <c r="B140" s="35"/>
      <c r="C140" s="193" t="s">
        <v>223</v>
      </c>
      <c r="D140" s="193" t="s">
        <v>146</v>
      </c>
      <c r="E140" s="194" t="s">
        <v>1658</v>
      </c>
      <c r="F140" s="195" t="s">
        <v>1659</v>
      </c>
      <c r="G140" s="196" t="s">
        <v>787</v>
      </c>
      <c r="H140" s="197">
        <v>1</v>
      </c>
      <c r="I140" s="198"/>
      <c r="J140" s="199">
        <f>ROUND(I140*H140,2)</f>
        <v>0</v>
      </c>
      <c r="K140" s="195" t="s">
        <v>150</v>
      </c>
      <c r="L140" s="39"/>
      <c r="M140" s="200" t="s">
        <v>1</v>
      </c>
      <c r="N140" s="201" t="s">
        <v>42</v>
      </c>
      <c r="O140" s="67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04" t="s">
        <v>1615</v>
      </c>
      <c r="AT140" s="204" t="s">
        <v>146</v>
      </c>
      <c r="AU140" s="204" t="s">
        <v>87</v>
      </c>
      <c r="AY140" s="17" t="s">
        <v>144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82</v>
      </c>
      <c r="BK140" s="205">
        <f>ROUND(I140*H140,2)</f>
        <v>0</v>
      </c>
      <c r="BL140" s="17" t="s">
        <v>1615</v>
      </c>
      <c r="BM140" s="204" t="s">
        <v>1660</v>
      </c>
    </row>
    <row r="141" spans="2:63" s="11" customFormat="1" ht="22.9" customHeight="1">
      <c r="B141" s="177"/>
      <c r="C141" s="178"/>
      <c r="D141" s="179" t="s">
        <v>76</v>
      </c>
      <c r="E141" s="191" t="s">
        <v>1661</v>
      </c>
      <c r="F141" s="191" t="s">
        <v>1662</v>
      </c>
      <c r="G141" s="178"/>
      <c r="H141" s="178"/>
      <c r="I141" s="181"/>
      <c r="J141" s="192">
        <f>BK141</f>
        <v>0</v>
      </c>
      <c r="K141" s="178"/>
      <c r="L141" s="183"/>
      <c r="M141" s="184"/>
      <c r="N141" s="185"/>
      <c r="O141" s="185"/>
      <c r="P141" s="186">
        <f>SUM(P142:P143)</f>
        <v>0</v>
      </c>
      <c r="Q141" s="185"/>
      <c r="R141" s="186">
        <f>SUM(R142:R143)</f>
        <v>0</v>
      </c>
      <c r="S141" s="185"/>
      <c r="T141" s="187">
        <f>SUM(T142:T143)</f>
        <v>0</v>
      </c>
      <c r="AR141" s="188" t="s">
        <v>173</v>
      </c>
      <c r="AT141" s="189" t="s">
        <v>76</v>
      </c>
      <c r="AU141" s="189" t="s">
        <v>82</v>
      </c>
      <c r="AY141" s="188" t="s">
        <v>144</v>
      </c>
      <c r="BK141" s="190">
        <f>SUM(BK142:BK143)</f>
        <v>0</v>
      </c>
    </row>
    <row r="142" spans="2:65" s="1" customFormat="1" ht="16.5" customHeight="1">
      <c r="B142" s="35"/>
      <c r="C142" s="193" t="s">
        <v>8</v>
      </c>
      <c r="D142" s="193" t="s">
        <v>146</v>
      </c>
      <c r="E142" s="194" t="s">
        <v>1663</v>
      </c>
      <c r="F142" s="195" t="s">
        <v>1662</v>
      </c>
      <c r="G142" s="196" t="s">
        <v>787</v>
      </c>
      <c r="H142" s="197">
        <v>1</v>
      </c>
      <c r="I142" s="198"/>
      <c r="J142" s="199">
        <f>ROUND(I142*H142,2)</f>
        <v>0</v>
      </c>
      <c r="K142" s="195" t="s">
        <v>150</v>
      </c>
      <c r="L142" s="39"/>
      <c r="M142" s="200" t="s">
        <v>1</v>
      </c>
      <c r="N142" s="201" t="s">
        <v>42</v>
      </c>
      <c r="O142" s="67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04" t="s">
        <v>1615</v>
      </c>
      <c r="AT142" s="204" t="s">
        <v>146</v>
      </c>
      <c r="AU142" s="204" t="s">
        <v>87</v>
      </c>
      <c r="AY142" s="17" t="s">
        <v>144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82</v>
      </c>
      <c r="BK142" s="205">
        <f>ROUND(I142*H142,2)</f>
        <v>0</v>
      </c>
      <c r="BL142" s="17" t="s">
        <v>1615</v>
      </c>
      <c r="BM142" s="204" t="s">
        <v>1664</v>
      </c>
    </row>
    <row r="143" spans="2:47" s="1" customFormat="1" ht="58.5">
      <c r="B143" s="35"/>
      <c r="C143" s="36"/>
      <c r="D143" s="208" t="s">
        <v>1438</v>
      </c>
      <c r="E143" s="36"/>
      <c r="F143" s="260" t="s">
        <v>1665</v>
      </c>
      <c r="G143" s="36"/>
      <c r="H143" s="36"/>
      <c r="I143" s="110"/>
      <c r="J143" s="36"/>
      <c r="K143" s="36"/>
      <c r="L143" s="39"/>
      <c r="M143" s="261"/>
      <c r="N143" s="67"/>
      <c r="O143" s="67"/>
      <c r="P143" s="67"/>
      <c r="Q143" s="67"/>
      <c r="R143" s="67"/>
      <c r="S143" s="67"/>
      <c r="T143" s="68"/>
      <c r="AT143" s="17" t="s">
        <v>1438</v>
      </c>
      <c r="AU143" s="17" t="s">
        <v>87</v>
      </c>
    </row>
    <row r="144" spans="2:63" s="11" customFormat="1" ht="22.9" customHeight="1">
      <c r="B144" s="177"/>
      <c r="C144" s="178"/>
      <c r="D144" s="179" t="s">
        <v>76</v>
      </c>
      <c r="E144" s="191" t="s">
        <v>1666</v>
      </c>
      <c r="F144" s="191" t="s">
        <v>1667</v>
      </c>
      <c r="G144" s="178"/>
      <c r="H144" s="178"/>
      <c r="I144" s="181"/>
      <c r="J144" s="192">
        <f>BK144</f>
        <v>0</v>
      </c>
      <c r="K144" s="178"/>
      <c r="L144" s="183"/>
      <c r="M144" s="184"/>
      <c r="N144" s="185"/>
      <c r="O144" s="185"/>
      <c r="P144" s="186">
        <f>SUM(P145:P146)</f>
        <v>0</v>
      </c>
      <c r="Q144" s="185"/>
      <c r="R144" s="186">
        <f>SUM(R145:R146)</f>
        <v>0</v>
      </c>
      <c r="S144" s="185"/>
      <c r="T144" s="187">
        <f>SUM(T145:T146)</f>
        <v>0</v>
      </c>
      <c r="AR144" s="188" t="s">
        <v>173</v>
      </c>
      <c r="AT144" s="189" t="s">
        <v>76</v>
      </c>
      <c r="AU144" s="189" t="s">
        <v>82</v>
      </c>
      <c r="AY144" s="188" t="s">
        <v>144</v>
      </c>
      <c r="BK144" s="190">
        <f>SUM(BK145:BK146)</f>
        <v>0</v>
      </c>
    </row>
    <row r="145" spans="2:65" s="1" customFormat="1" ht="16.5" customHeight="1">
      <c r="B145" s="35"/>
      <c r="C145" s="193" t="s">
        <v>236</v>
      </c>
      <c r="D145" s="193" t="s">
        <v>146</v>
      </c>
      <c r="E145" s="194" t="s">
        <v>1668</v>
      </c>
      <c r="F145" s="195" t="s">
        <v>1667</v>
      </c>
      <c r="G145" s="196" t="s">
        <v>787</v>
      </c>
      <c r="H145" s="197">
        <v>1</v>
      </c>
      <c r="I145" s="198"/>
      <c r="J145" s="199">
        <f>ROUND(I145*H145,2)</f>
        <v>0</v>
      </c>
      <c r="K145" s="195" t="s">
        <v>150</v>
      </c>
      <c r="L145" s="39"/>
      <c r="M145" s="200" t="s">
        <v>1</v>
      </c>
      <c r="N145" s="201" t="s">
        <v>42</v>
      </c>
      <c r="O145" s="67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04" t="s">
        <v>1615</v>
      </c>
      <c r="AT145" s="204" t="s">
        <v>146</v>
      </c>
      <c r="AU145" s="204" t="s">
        <v>87</v>
      </c>
      <c r="AY145" s="17" t="s">
        <v>144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82</v>
      </c>
      <c r="BK145" s="205">
        <f>ROUND(I145*H145,2)</f>
        <v>0</v>
      </c>
      <c r="BL145" s="17" t="s">
        <v>1615</v>
      </c>
      <c r="BM145" s="204" t="s">
        <v>1669</v>
      </c>
    </row>
    <row r="146" spans="2:47" s="1" customFormat="1" ht="224.25">
      <c r="B146" s="35"/>
      <c r="C146" s="36"/>
      <c r="D146" s="208" t="s">
        <v>1438</v>
      </c>
      <c r="E146" s="36"/>
      <c r="F146" s="260" t="s">
        <v>1670</v>
      </c>
      <c r="G146" s="36"/>
      <c r="H146" s="36"/>
      <c r="I146" s="110"/>
      <c r="J146" s="36"/>
      <c r="K146" s="36"/>
      <c r="L146" s="39"/>
      <c r="M146" s="270"/>
      <c r="N146" s="267"/>
      <c r="O146" s="267"/>
      <c r="P146" s="267"/>
      <c r="Q146" s="267"/>
      <c r="R146" s="267"/>
      <c r="S146" s="267"/>
      <c r="T146" s="271"/>
      <c r="AT146" s="17" t="s">
        <v>1438</v>
      </c>
      <c r="AU146" s="17" t="s">
        <v>87</v>
      </c>
    </row>
    <row r="147" spans="2:12" s="1" customFormat="1" ht="6.95" customHeight="1">
      <c r="B147" s="50"/>
      <c r="C147" s="51"/>
      <c r="D147" s="51"/>
      <c r="E147" s="51"/>
      <c r="F147" s="51"/>
      <c r="G147" s="51"/>
      <c r="H147" s="51"/>
      <c r="I147" s="144"/>
      <c r="J147" s="51"/>
      <c r="K147" s="51"/>
      <c r="L147" s="39"/>
    </row>
  </sheetData>
  <sheetProtection algorithmName="SHA-512" hashValue="0orbCRqVCARGIlFWWtEfgxmT8Y2waUglfofhRuhOx2AMSN691iBe0EKnpHYYt6wL1I43Fg9jCIBtg1u6yN2mDA==" saltValue="+iv8sr/KlisoPzjkMukKgyX3ApANWqDdiPoSjhJmNrQcF8QB8EdZcUkE9NbmyaOrPtDVgdsm0aEWLCJYayN+eA==" spinCount="100000" sheet="1" objects="1" scenarios="1" formatColumns="0" formatRows="0" autoFilter="0"/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Hlistová Květoslava</cp:lastModifiedBy>
  <cp:lastPrinted>2020-02-11T08:55:21Z</cp:lastPrinted>
  <dcterms:created xsi:type="dcterms:W3CDTF">2019-12-13T12:41:12Z</dcterms:created>
  <dcterms:modified xsi:type="dcterms:W3CDTF">2020-06-09T10:30:14Z</dcterms:modified>
  <cp:category/>
  <cp:version/>
  <cp:contentType/>
  <cp:contentStatus/>
</cp:coreProperties>
</file>