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0 - Vedlejší a ostatní ná..." sheetId="2" r:id="rId2"/>
    <sheet name="1 - Přípravné práce" sheetId="3" r:id="rId3"/>
    <sheet name="2 - Opěrná zeď 1" sheetId="4" r:id="rId4"/>
    <sheet name="3 - Opěrná zeď 2A, 2B" sheetId="5" r:id="rId5"/>
    <sheet name="Pokyny pro vyplnění" sheetId="6" r:id="rId6"/>
  </sheets>
  <definedNames>
    <definedName name="_xlnm._FilterDatabase" localSheetId="1" hidden="1">'0 - Vedlejší a ostatní ná...'!$C$76:$K$76</definedName>
    <definedName name="_xlnm._FilterDatabase" localSheetId="2" hidden="1">'1 - Přípravné práce'!$C$79:$K$79</definedName>
    <definedName name="_xlnm._FilterDatabase" localSheetId="3" hidden="1">'2 - Opěrná zeď 1'!$C$86:$K$86</definedName>
    <definedName name="_xlnm._FilterDatabase" localSheetId="4" hidden="1">'3 - Opěrná zeď 2A, 2B'!$C$86:$K$86</definedName>
    <definedName name="_xlnm.Print_Titles" localSheetId="1">'0 - Vedlejší a ostatní ná...'!$76:$76</definedName>
    <definedName name="_xlnm.Print_Titles" localSheetId="2">'1 - Přípravné práce'!$79:$79</definedName>
    <definedName name="_xlnm.Print_Titles" localSheetId="3">'2 - Opěrná zeď 1'!$86:$86</definedName>
    <definedName name="_xlnm.Print_Titles" localSheetId="4">'3 - Opěrná zeď 2A, 2B'!$86:$86</definedName>
    <definedName name="_xlnm.Print_Titles" localSheetId="0">'Rekapitulace stavby'!$49:$49</definedName>
    <definedName name="_xlnm.Print_Area" localSheetId="1">'0 - Vedlejší a ostatní ná...'!$C$4:$J$36,'0 - Vedlejší a ostatní ná...'!$C$42:$J$58,'0 - Vedlejší a ostatní ná...'!$C$64:$K$87</definedName>
    <definedName name="_xlnm.Print_Area" localSheetId="2">'1 - Přípravné práce'!$C$4:$J$36,'1 - Přípravné práce'!$C$42:$J$61,'1 - Přípravné práce'!$C$67:$K$117</definedName>
    <definedName name="_xlnm.Print_Area" localSheetId="3">'2 - Opěrná zeď 1'!$C$4:$J$36,'2 - Opěrná zeď 1'!$C$42:$J$68,'2 - Opěrná zeď 1'!$C$74:$K$180</definedName>
    <definedName name="_xlnm.Print_Area" localSheetId="4">'3 - Opěrná zeď 2A, 2B'!$C$4:$J$36,'3 - Opěrná zeď 2A, 2B'!$C$42:$J$68,'3 - Opěrná zeď 2A, 2B'!$C$74:$K$249</definedName>
    <definedName name="_xlnm.Print_Area" localSheetId="5">'Pokyny pro vyplnění'!$B$2:$K$69,'Pokyny pro vyplnění'!$B$72:$K$116,'Pokyny pro vyplnění'!$B$119:$K$188,'Pokyny pro vyplnění'!$B$192:$K$212</definedName>
    <definedName name="_xlnm.Print_Area" localSheetId="0">'Rekapitulace stavby'!$D$4:$AO$33,'Rekapitulace stavby'!$C$39:$AQ$56</definedName>
  </definedNames>
  <calcPr fullCalcOnLoad="1"/>
</workbook>
</file>

<file path=xl/sharedStrings.xml><?xml version="1.0" encoding="utf-8"?>
<sst xmlns="http://schemas.openxmlformats.org/spreadsheetml/2006/main" count="3841" uniqueCount="814">
  <si>
    <t>Export VZ</t>
  </si>
  <si>
    <t>List obsahuje:</t>
  </si>
  <si>
    <t>3.0</t>
  </si>
  <si>
    <t>ZAMOK</t>
  </si>
  <si>
    <t>False</t>
  </si>
  <si>
    <t>{5E18F806-A653-4814-B664-950D8CE25CFE}</t>
  </si>
  <si>
    <t>0,01</t>
  </si>
  <si>
    <t>21</t>
  </si>
  <si>
    <t>15</t>
  </si>
  <si>
    <t>REKAPITULACE STAVBY</t>
  </si>
  <si>
    <t>v ---  níže se nacházejí doplnkové a pomocné údaje k sestavám  --- v</t>
  </si>
  <si>
    <t>Návod na vyplnění</t>
  </si>
  <si>
    <t>0,001</t>
  </si>
  <si>
    <t>Kód:</t>
  </si>
  <si>
    <t>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</si>
  <si>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</si>
  <si>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</si>
  <si>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barokního opevnění Prahy - aktualizovaná verze 09-2015</t>
  </si>
  <si>
    <t>0,1</t>
  </si>
  <si>
    <t>KSO:</t>
  </si>
  <si>
    <t>CC-CZ:</t>
  </si>
  <si>
    <t>1</t>
  </si>
  <si>
    <t>Místo:</t>
  </si>
  <si>
    <t xml:space="preserve"> </t>
  </si>
  <si>
    <t>Datum:</t>
  </si>
  <si>
    <t>11.09.2015</t>
  </si>
  <si>
    <t>10</t>
  </si>
  <si>
    <t>100</t>
  </si>
  <si>
    <t>Zadavatel:</t>
  </si>
  <si>
    <t>IČ:</t>
  </si>
  <si>
    <t>Úřad vlády ČR</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</si>
  <si>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</si>
  <si>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</si>
  <si>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</si>
  <si>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</si>
  <si>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</si>
  <si>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</si>
  <si>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</si>
  <si>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</si>
  <si>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</si>
  <si>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</si>
  <si>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</si>
  <si>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</si>
  <si>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</si>
  <si>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</si>
  <si>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</si>
  <si>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</si>
  <si>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</si>
  <si>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</si>
  <si>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</si>
  <si>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</si>
  <si>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</si>
  <si>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</si>
  <si>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</si>
  <si>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</si>
  <si>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</si>
  <si>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</si>
  <si>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</si>
  <si>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</si>
  <si>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</si>
  <si>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</si>
  <si>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</si>
  <si>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</si>
  <si>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</si>
  <si>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</si>
  <si>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</si>
  <si>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</si>
  <si>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</si>
  <si>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</si>
  <si>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</si>
  <si>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</si>
  <si>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</si>
  <si>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</si>
  <si>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</si>
  <si>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</si>
  <si>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Vedlejší a ostatní náklady</t>
  </si>
  <si>
    <t>STA</t>
  </si>
  <si>
    <t>{3146F193-3261-4D2D-A354-EABD65BEE044}</t>
  </si>
  <si>
    <t>2</t>
  </si>
  <si>
    <t>Přípravné práce</t>
  </si>
  <si>
    <t>{8C86B64B-ECC0-4E72-B970-44A70DAE66C1}</t>
  </si>
  <si>
    <t>Opěrná zeď 1</t>
  </si>
  <si>
    <t>{D574345F-33E5-4E6B-A51F-C8E528D82D00}</t>
  </si>
  <si>
    <t>3</t>
  </si>
  <si>
    <t>Opěrná zeď 2A, 2B</t>
  </si>
  <si>
    <t>{2F3C6853-8900-4E9C-9522-B9C5C9F144DE}</t>
  </si>
  <si>
    <t>Zpět na list:</t>
  </si>
  <si>
    <t>KRYCÍ LIST SOUPISU</t>
  </si>
  <si>
    <t>Objekt:</t>
  </si>
  <si>
    <t>0 - Vedlejší a ostatní náklady</t>
  </si>
  <si>
    <t>REKAPITULACE ČLENĚNÍ SOUPISU PRACÍ</t>
  </si>
  <si>
    <t>Kód dílu - Popis</t>
  </si>
  <si>
    <t>Cena celkem [CZK]</t>
  </si>
  <si>
    <t>Náklady soupisu celkem</t>
  </si>
  <si>
    <t>-1</t>
  </si>
  <si>
    <t>0 - Všeobecné konstrukce a práce</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</si>
  <si>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</si>
  <si>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</si>
  <si>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</si>
  <si>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</si>
  <si>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</si>
  <si>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</si>
  <si>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</si>
  <si>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</si>
  <si>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</si>
  <si>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</si>
  <si>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</si>
  <si>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</si>
  <si>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</si>
  <si>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</si>
  <si>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</si>
  <si>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Všeobecné konstrukce a práce</t>
  </si>
  <si>
    <t>ROZPOCET</t>
  </si>
  <si>
    <t>K</t>
  </si>
  <si>
    <t>012303000</t>
  </si>
  <si>
    <t>Geodetické práce po výstavbě</t>
  </si>
  <si>
    <t>Kč</t>
  </si>
  <si>
    <t>CS ÚRS 2013 01</t>
  </si>
  <si>
    <t>1024</t>
  </si>
  <si>
    <t>907330691</t>
  </si>
  <si>
    <t>VV</t>
  </si>
  <si>
    <t>"cena 3,74*4100"1</t>
  </si>
  <si>
    <t>R 0132540</t>
  </si>
  <si>
    <t>Dokumentace skutečného provedení stavby, dopracování a projednání restaurátorského průzkumu a záměru, zavěrečná restaur.zpráva</t>
  </si>
  <si>
    <t>-2100364744</t>
  </si>
  <si>
    <t>" odborně techická pomoc projektanta"  1</t>
  </si>
  <si>
    <t>031203000</t>
  </si>
  <si>
    <t>Terénní úpravy pro zařízení staveniště</t>
  </si>
  <si>
    <t>383859354</t>
  </si>
  <si>
    <t>4</t>
  </si>
  <si>
    <t>032103000</t>
  </si>
  <si>
    <t>Náklady na stavební buňky</t>
  </si>
  <si>
    <t>1611705013</t>
  </si>
  <si>
    <t>5</t>
  </si>
  <si>
    <t>032903000</t>
  </si>
  <si>
    <t>Náklady na provoz a údržbu vybavení staveniště</t>
  </si>
  <si>
    <t>-1917152084</t>
  </si>
  <si>
    <t>6</t>
  </si>
  <si>
    <t>034103000</t>
  </si>
  <si>
    <t>Energie pro zařízení staveniště</t>
  </si>
  <si>
    <t>1613655594</t>
  </si>
  <si>
    <t>7</t>
  </si>
  <si>
    <t>039103000</t>
  </si>
  <si>
    <t>Rozebrání, bourání a odvoz zařízení staveniště</t>
  </si>
  <si>
    <t>-571440663</t>
  </si>
  <si>
    <t>1 - Přípravné práce</t>
  </si>
  <si>
    <t>HSV - Práce a dodávky HSV</t>
  </si>
  <si>
    <t xml:space="preserve">    1 - Zemní práce</t>
  </si>
  <si>
    <t xml:space="preserve">    9 - Ostatní konstrukce a práce-bourání</t>
  </si>
  <si>
    <t xml:space="preserve">    998 - Přesun hmot</t>
  </si>
  <si>
    <t>HSV</t>
  </si>
  <si>
    <t>Práce a dodávky HSV</t>
  </si>
  <si>
    <t>Zemní práce</t>
  </si>
  <si>
    <t>111201101</t>
  </si>
  <si>
    <t>Odstranění křovin a stromů průměru kmene do 100 mm i s kořeny z celkové plochy do 1000 m2</t>
  </si>
  <si>
    <t>m2</t>
  </si>
  <si>
    <t>CS ÚRS 2014 01</t>
  </si>
  <si>
    <t>186196590</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</si>
  <si>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</si>
  <si>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</si>
  <si>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"vodorovně"30*5+5*3</t>
  </si>
  <si>
    <t>"scisle"30*7+16</t>
  </si>
  <si>
    <t>Součet</t>
  </si>
  <si>
    <t>112101101</t>
  </si>
  <si>
    <t>Kácení stromů listnatých D kmene do 300 mm</t>
  </si>
  <si>
    <t>kus</t>
  </si>
  <si>
    <t>734072177</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</si>
  <si>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t>
  </si>
  <si>
    <t>112201101</t>
  </si>
  <si>
    <t>Odstranění pařezů D do 300 mm</t>
  </si>
  <si>
    <t>323101984</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</si>
  <si>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</si>
  <si>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</si>
  <si>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</si>
  <si>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374466687</t>
  </si>
  <si>
    <t>112201103</t>
  </si>
  <si>
    <t>Odstranění pařezů D do 700 mm</t>
  </si>
  <si>
    <t>1102386328</t>
  </si>
  <si>
    <t>112201104</t>
  </si>
  <si>
    <t>Odstranění pařezů D do 900 mm</t>
  </si>
  <si>
    <t>1577149964</t>
  </si>
  <si>
    <t>132201401</t>
  </si>
  <si>
    <t>Hloubená vykopávka pod základy v hornině tř. 3</t>
  </si>
  <si>
    <t>m3</t>
  </si>
  <si>
    <t>-864385813</t>
  </si>
  <si>
    <t xml:space="preserve">Poznámka k souboru cen:
1. V ceně nejsou započteny náklady na podchycení základového zdiva. </t>
  </si>
  <si>
    <t>1,5*1,5*1,5</t>
  </si>
  <si>
    <t>8</t>
  </si>
  <si>
    <t>174101101</t>
  </si>
  <si>
    <t>Zásyp jam, šachet rýh nebo kolem objektů sypaninou se zhutněním</t>
  </si>
  <si>
    <t>-678467506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</si>
  <si>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</si>
  <si>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9</t>
  </si>
  <si>
    <t>Ostatní konstrukce a práce-bourání</t>
  </si>
  <si>
    <t>913121111</t>
  </si>
  <si>
    <t>Montáž a demontáž dočasné dopravní značky kompletní základní</t>
  </si>
  <si>
    <t>201393119</t>
  </si>
  <si>
    <t xml:space="preserve">Poznámka k souboru cen:
1. V cenách jsou započteny náklady na montáž i demontáž dočasné značky, nebo podstavce. </t>
  </si>
  <si>
    <t>913121112</t>
  </si>
  <si>
    <t>Montáž a demontáž dočasné dopravní značky kompletní zvětšené</t>
  </si>
  <si>
    <t>-816675984</t>
  </si>
  <si>
    <t>11</t>
  </si>
  <si>
    <t>913121211</t>
  </si>
  <si>
    <t>Příplatek k dočasné dopravní značce kompletní základní za první a ZKD den použití</t>
  </si>
  <si>
    <t>-915417892</t>
  </si>
  <si>
    <t>6*365</t>
  </si>
  <si>
    <t>12</t>
  </si>
  <si>
    <t>913121212</t>
  </si>
  <si>
    <t>Příplatek k dočasné dopravní značce kompletní zvětšené za první a ZKD den použití</t>
  </si>
  <si>
    <t>387632674</t>
  </si>
  <si>
    <t>2*365</t>
  </si>
  <si>
    <t>998</t>
  </si>
  <si>
    <t>Přesun hmot</t>
  </si>
  <si>
    <t>13</t>
  </si>
  <si>
    <t>998153131</t>
  </si>
  <si>
    <t>Přesun hmot pro samostatné zdi a valy zděné z cihel, kamene, tvárnic nebo monolitické v do 20 m</t>
  </si>
  <si>
    <t>t</t>
  </si>
  <si>
    <t>987662772</t>
  </si>
  <si>
    <t>14</t>
  </si>
  <si>
    <t>998153132</t>
  </si>
  <si>
    <t>Příplatek k přesunu hmot pro zděné a monolitické zdi a valy za zvětšený přesun do 1000 m</t>
  </si>
  <si>
    <t>-1973661973</t>
  </si>
  <si>
    <t>2 - Opěrná zeď 1</t>
  </si>
  <si>
    <t xml:space="preserve">      18 - Zemní práce - povrchové úpravy terénu</t>
  </si>
  <si>
    <t xml:space="preserve">    3 - Svislé a kompletní konstrukce</t>
  </si>
  <si>
    <t xml:space="preserve">    5 - Komunikace</t>
  </si>
  <si>
    <t xml:space="preserve">    6 - Úpravy povrchů, podlahy a osazování výplní</t>
  </si>
  <si>
    <t xml:space="preserve">    997 - Přesun sutě</t>
  </si>
  <si>
    <t>PSV - Práce a dodávky PSV</t>
  </si>
  <si>
    <t xml:space="preserve">    767 - Konstrukce zámečnické</t>
  </si>
  <si>
    <t>113106121</t>
  </si>
  <si>
    <t>Rozebrání dlažeb komunikací pro pěší z betonových nebo kamenných dlaždic</t>
  </si>
  <si>
    <t>353568745</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</si>
  <si>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</si>
  <si>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40,000*1</t>
  </si>
  <si>
    <t>113202111</t>
  </si>
  <si>
    <t>Vytrhání obrub krajníků obrubníků stojatých</t>
  </si>
  <si>
    <t>m</t>
  </si>
  <si>
    <t>1058631838</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</si>
  <si>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</si>
  <si>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132101202</t>
  </si>
  <si>
    <t>Hloubení rýh š do 2000 mm v hornině tř. 1 a 2 objemu do 1000 m3</t>
  </si>
  <si>
    <t>269326602</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</si>
  <si>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popsané v poznámce č. 1 v horninách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</si>
  <si>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70*1,5*1,5+10,608</t>
  </si>
  <si>
    <t>R 115.1</t>
  </si>
  <si>
    <t xml:space="preserve">Vyčištění prostoru za mříží (demontovat mříž, znovu osadit)
</t>
  </si>
  <si>
    <t>ks</t>
  </si>
  <si>
    <t>16</t>
  </si>
  <si>
    <t>2102473050</t>
  </si>
  <si>
    <t>938056343</t>
  </si>
  <si>
    <t>181301102</t>
  </si>
  <si>
    <t>Rozprostření ornice tl vrstvy do 150 mm pl do 500 m2 v rovině nebo ve svahu do 1:5</t>
  </si>
  <si>
    <t>1371630630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</si>
  <si>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</si>
  <si>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70*2</t>
  </si>
  <si>
    <t>18</t>
  </si>
  <si>
    <t>Zemní práce - povrchové úpravy terénu</t>
  </si>
  <si>
    <t>181411121</t>
  </si>
  <si>
    <t>Založení lučního trávníku výsevem plochy do 1000 m2 v rovině a ve svahu do 1:5</t>
  </si>
  <si>
    <t>159806895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</si>
  <si>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</si>
  <si>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</si>
  <si>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005724800</t>
  </si>
  <si>
    <t>osivo směs jetelotravní</t>
  </si>
  <si>
    <t>kg</t>
  </si>
  <si>
    <t>-1885688954</t>
  </si>
  <si>
    <t>140*0,015 'Přepočtené koeficientem množství</t>
  </si>
  <si>
    <t>Svislé a kompletní konstrukce</t>
  </si>
  <si>
    <t>R 317.1</t>
  </si>
  <si>
    <t>Zdivo římsové z cihel plných lícových Klinker dl 190 až 215 na maltu z hydraulického pojiva včetně spárování</t>
  </si>
  <si>
    <t>835179753</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</si>
  <si>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Klinker se oceňuje prosté vyzdění včetně spárování     zdící a spárovací maltou, kotvené lícové zdivo se oceňuje cenami souboru cen 313 23-4 . Zdivo     lícové obkladové Klinker. </t>
  </si>
  <si>
    <t>25,2+1,17</t>
  </si>
  <si>
    <t>R 317.2</t>
  </si>
  <si>
    <t xml:space="preserve">Přezdění ukončující rohové části z nových cihel
</t>
  </si>
  <si>
    <t>-1022849839</t>
  </si>
  <si>
    <t>R 317.3</t>
  </si>
  <si>
    <t xml:space="preserve">Úprava chrliče (odvodnění parkoviště)
</t>
  </si>
  <si>
    <t>459696892</t>
  </si>
  <si>
    <t>R 317.4</t>
  </si>
  <si>
    <t>Vyspravení zdiva z rubové strany po provedení odkopávky, doplnění, přespárování v rozsahu cca 50 %</t>
  </si>
  <si>
    <t>-634376408</t>
  </si>
  <si>
    <t>70*1,5*0,5+3,8</t>
  </si>
  <si>
    <t>Komunikace</t>
  </si>
  <si>
    <t>596412210</t>
  </si>
  <si>
    <t>Kladení dlažby z vegetačních tvárnic pozemních komunikací tl 80 mm do 50 m2</t>
  </si>
  <si>
    <t>2043717232</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</si>
  <si>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</si>
  <si>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592281050</t>
  </si>
  <si>
    <t>tvárnice betonová zatravňovací TZX 50/50 50x50x8 cm</t>
  </si>
  <si>
    <t>-1574573080</t>
  </si>
  <si>
    <t>Úpravy povrchů, podlahy a osazování výplní</t>
  </si>
  <si>
    <t>R 601.2</t>
  </si>
  <si>
    <t xml:space="preserve">Repase a nátěr mříže
</t>
  </si>
  <si>
    <t>Ks</t>
  </si>
  <si>
    <t>278551024</t>
  </si>
  <si>
    <t>911111111</t>
  </si>
  <si>
    <t>Montáž zábradlí ocelového zabetonovaného</t>
  </si>
  <si>
    <t>-700229521</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</si>
  <si>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</si>
  <si>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68,64+7</t>
  </si>
  <si>
    <t>17</t>
  </si>
  <si>
    <t>R 150.1</t>
  </si>
  <si>
    <t xml:space="preserve">Zábradlí na koruně zdi včetně povrchové úpravy </t>
  </si>
  <si>
    <t>2114495810</t>
  </si>
  <si>
    <t>916131213</t>
  </si>
  <si>
    <t>Osazení silničního obrubníku betonového stojatého s boční opěrou do lože z betonu prostého</t>
  </si>
  <si>
    <t>1953843636</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</si>
  <si>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</si>
  <si>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19</t>
  </si>
  <si>
    <t>592174100</t>
  </si>
  <si>
    <t>obrubník betonový chodníkový ABO 100/10/25 II nat 100x10x25 cm</t>
  </si>
  <si>
    <t>762340190</t>
  </si>
  <si>
    <t>20</t>
  </si>
  <si>
    <t>941111131</t>
  </si>
  <si>
    <t>Montáž lešení řadového trubkového lehkého s podlahami zatížení do 200 kg/m2 š do 1,5 m v do 10 m</t>
  </si>
  <si>
    <t>586515300</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</si>
  <si>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</si>
  <si>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941111231</t>
  </si>
  <si>
    <t>Příplatek k lešení řadovému trubkovému lehkému s podlahami š 1,5 m v 10 m za první a ZKD den použití</t>
  </si>
  <si>
    <t>-725285443</t>
  </si>
  <si>
    <t>410,000*60</t>
  </si>
  <si>
    <t>22</t>
  </si>
  <si>
    <t>941111831</t>
  </si>
  <si>
    <t>Demontáž lešení řadového trubkového lehkého s podlahami zatížení do 200 kg/m2 š do 1,5 m v do 10 m</t>
  </si>
  <si>
    <t>69165224</t>
  </si>
  <si>
    <t xml:space="preserve">Poznámka k souboru cen:
1. Demontáž lešení řadového trubkového lehkého výšky přes 25 m se oceňuje individuálně. </t>
  </si>
  <si>
    <t>23</t>
  </si>
  <si>
    <t>962032432</t>
  </si>
  <si>
    <t>Bourání zdiva cihelných z dutých nebo plných cihel pálených i nepálených na MV nebo MVC přes 1 m3</t>
  </si>
  <si>
    <t>185260201</t>
  </si>
  <si>
    <t xml:space="preserve">Poznámka k souboru cen:
1. Bourání pilířů o průřezu přes 0,36 m2 se oceňuje příslušnými cenami -2230, -2231, -2240,     -2241,-2253 a -2254 jako bourání zdiva nadzákladového cihelného. </t>
  </si>
  <si>
    <t>70*0,6*0,6</t>
  </si>
  <si>
    <t>24</t>
  </si>
  <si>
    <t>979021113</t>
  </si>
  <si>
    <t>Očištění vybouraných obrubníků a krajníků silničních při překopech inženýrských sítí</t>
  </si>
  <si>
    <t>1789255417</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</si>
  <si>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</si>
  <si>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25</t>
  </si>
  <si>
    <t>979051111</t>
  </si>
  <si>
    <t>Očištění desek nebo dlaždic se spárováním z kameniva těženého při překopech inženýrských sítí</t>
  </si>
  <si>
    <t>1546491202</t>
  </si>
  <si>
    <t>26</t>
  </si>
  <si>
    <t>985111111</t>
  </si>
  <si>
    <t>Otlučení omítek stěn</t>
  </si>
  <si>
    <t>1381067863</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</si>
  <si>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</si>
  <si>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20*5</t>
  </si>
  <si>
    <t>27</t>
  </si>
  <si>
    <t>985111192</t>
  </si>
  <si>
    <t>Příplatek k otlučení omítek za plochu do 10 m2 jednotlivě</t>
  </si>
  <si>
    <t>-1968480945</t>
  </si>
  <si>
    <t>28</t>
  </si>
  <si>
    <t>985211111</t>
  </si>
  <si>
    <t>Vyklínování uvolněných kamenů ve zdivu se spárami dl do 6 m/m2</t>
  </si>
  <si>
    <t>CS ÚRS 2015 02</t>
  </si>
  <si>
    <t>1985012433</t>
  </si>
  <si>
    <t>29</t>
  </si>
  <si>
    <t>985231111</t>
  </si>
  <si>
    <t>Spárování zdiva aktivovanou maltou spára hl do 40 mm dl do 6 m/m2</t>
  </si>
  <si>
    <t>-72755479</t>
  </si>
  <si>
    <t>(406,7+56,94)*0,5</t>
  </si>
  <si>
    <t>30</t>
  </si>
  <si>
    <t>985232111</t>
  </si>
  <si>
    <t>Hloubkové spárování zdiva aktivovanou maltou spára hl do 80 mm dl do 6 m/m2</t>
  </si>
  <si>
    <t>-579274601</t>
  </si>
  <si>
    <t>31</t>
  </si>
  <si>
    <t>985233111</t>
  </si>
  <si>
    <t>Úprava spár po spárování zdiva uhlazením spára dl do 6 m/m2</t>
  </si>
  <si>
    <t>1477809826</t>
  </si>
  <si>
    <t>406,7+56,94</t>
  </si>
  <si>
    <t>32</t>
  </si>
  <si>
    <t>R 936.1</t>
  </si>
  <si>
    <t>Montáž odvodnění po stěne z potrubí litinového DN 200</t>
  </si>
  <si>
    <t>-1797802934</t>
  </si>
  <si>
    <t xml:space="preserve">Poznámka k souboru cen:
1. Materiál nerezového a litinového potrubí a dílů odvodnění se oceňuje samostatně ve specifikaci. 2. Standardní délka nerezového rovného potrubí pro svislý svod je 3 m, pro vodorovné sběrné potrubí     3 m nebo 6 m. 3. Cenu nerezového rovného potrubí lze uplatnit také pro sběrné potrubí s přípojnou odbočkou DN 150     nebo pro oblouk přímého potrubí ve standardní délce 3 m až 6 m. Oblouk samostatně je délky do 0,6 m. 4. Standardní délka litinového potrubí pro svislý svod je 2 m, pro vodorovné sběrné potrubí 3 až 6     m. Oblouk samostatně je délky do 0,3 m. 5. V cenách jsou započteny náklady na rozměření, případně krácení potrubí, položení do spádu a na     sraz do objímek závěsů, případně u vsazení nerezové sedlové odbočky na sběrné litinové potrubí,     provedení segmentovitých výřezů, ošetření řezu nátěrem, osazení sedla s dodaným těsněním a stažení     třmeny na potrubí, osazení oblouků a závěrných víček podle projektu odvodnění a manipulaci ručně. 6. V cenách nejsou započteny náklady na:     a) stavbu lešení nebo závěsné lávky pod mostem, tyto se oceňují souborem cen 945 21-1 .         Pojízdná pracovní lávka mostu,     b) prostupy potrubí betonovou konstrukcí, tyto se oceňují souborem cen 334 79-11 Prostup         z plastových trub betonovou zdí,     c) závěsy odvodnění do DN 300, tyto se oceňují souborem cen 936 94-39 Montáž věšákového závěsu         odvodnění mostu,     d) kotvení závěsu osazeného do bednění podhledu, tyto se oceňují souborem cen 953 94-32 Kotvení         závěsů do bednění,     e) pružnou nebo dilatační spojku potrubí, tyto se oceňují souborem cen 936 94-39 Osazení spojky         se sponami na potrubí odvodnění mostu,     f) tlakovou zkoušku potrubí, tyto se oceňují cenami katalogu 827-1 Vedení trubní, dálková a         přípojná – vodovody a kanalizace. </t>
  </si>
  <si>
    <t>33</t>
  </si>
  <si>
    <t>552531140</t>
  </si>
  <si>
    <t>trouba kanalizační litinová pozinkovaná spoj TYTON 6 m DN 200 mm</t>
  </si>
  <si>
    <t>1706563568</t>
  </si>
  <si>
    <t>34</t>
  </si>
  <si>
    <t>R 552.1</t>
  </si>
  <si>
    <t>Koleno patní DN 200</t>
  </si>
  <si>
    <t>-524734660</t>
  </si>
  <si>
    <t>35</t>
  </si>
  <si>
    <t>552424550</t>
  </si>
  <si>
    <t>kus čistící SMU S (PAM-GLOBAL), DN 200</t>
  </si>
  <si>
    <t>1169169440</t>
  </si>
  <si>
    <t>997</t>
  </si>
  <si>
    <t>Přesun sutě</t>
  </si>
  <si>
    <t>36</t>
  </si>
  <si>
    <t>997002511</t>
  </si>
  <si>
    <t>Vodorovné přemístění suti a vybouraných hmot bez naložení ale se složením a urovnáním do 1 km</t>
  </si>
  <si>
    <t>-1547838948</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</si>
  <si>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</si>
  <si>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37</t>
  </si>
  <si>
    <t>997002519</t>
  </si>
  <si>
    <t>Příplatek ZKD 1 km přemístění suti a vybouraných hmot</t>
  </si>
  <si>
    <t>1459474530</t>
  </si>
  <si>
    <t>56,235*24 'Přepočtené koeficientem množství</t>
  </si>
  <si>
    <t>38</t>
  </si>
  <si>
    <t>997002611</t>
  </si>
  <si>
    <t>Nakládání suti a vybouraných hmot</t>
  </si>
  <si>
    <t>-2108958943</t>
  </si>
  <si>
    <t xml:space="preserve">Poznámka k souboru cen:
1. Cena platí i pro překládání při lomené dopravě. 2. Cenu nelze použít při dopravě po železnici, po vodě nebo ručně. </t>
  </si>
  <si>
    <t>39</t>
  </si>
  <si>
    <t>997013831</t>
  </si>
  <si>
    <t>Poplatek za uložení stavebního směsného odpadu na skládce (skládkovné)</t>
  </si>
  <si>
    <t>316686220</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</si>
  <si>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</si>
  <si>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40</t>
  </si>
  <si>
    <t>-1005754410</t>
  </si>
  <si>
    <t>41</t>
  </si>
  <si>
    <t>-583685843</t>
  </si>
  <si>
    <t>PSV</t>
  </si>
  <si>
    <t>Práce a dodávky PSV</t>
  </si>
  <si>
    <t>767</t>
  </si>
  <si>
    <t>Konstrukce zámečnické</t>
  </si>
  <si>
    <t>42</t>
  </si>
  <si>
    <t>767161814</t>
  </si>
  <si>
    <t>Demontáž zábradlí rovného nerozebíratelného hmotnosti 1m zábradlí přes 20 kg</t>
  </si>
  <si>
    <t>1679909018</t>
  </si>
  <si>
    <t>70+7</t>
  </si>
  <si>
    <t>43</t>
  </si>
  <si>
    <t>R 767.1</t>
  </si>
  <si>
    <t xml:space="preserve">Odstranění všech starých armatur a vedení
</t>
  </si>
  <si>
    <t>-1509153947</t>
  </si>
  <si>
    <t>3 - Opěrná zeď 2A, 2B</t>
  </si>
  <si>
    <t xml:space="preserve">    8 - Trubní vedení</t>
  </si>
  <si>
    <t>122101101</t>
  </si>
  <si>
    <t>Odkopávky a prokopávky nezapažené v hornině tř. 1 a 2 objem do 100 m3</t>
  </si>
  <si>
    <t>-357406163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</si>
  <si>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</si>
  <si>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xml:space="preserve">30 </t>
  </si>
  <si>
    <t>5*12*1,5</t>
  </si>
  <si>
    <t>-505975606</t>
  </si>
  <si>
    <t>65*0,3*1</t>
  </si>
  <si>
    <t>(40+18,2+4,1+13,8+6+21,6+8,5+1,5)*2*1,5</t>
  </si>
  <si>
    <t>162701105</t>
  </si>
  <si>
    <t>Vodorovné přemístění do 10000 m výkopku/sypaniny z horniny tř. 1 až 4</t>
  </si>
  <si>
    <t>1489490447</t>
  </si>
  <si>
    <t>162701109</t>
  </si>
  <si>
    <t>Příplatek k vodorovnému přemístění výkopku/sypaniny z horniny tř. 1 až 4 ZKD 1000 m přes 10000 m</t>
  </si>
  <si>
    <t>1846444333</t>
  </si>
  <si>
    <t>120*15</t>
  </si>
  <si>
    <t>171201201</t>
  </si>
  <si>
    <t>Uložení sypaniny na skládky</t>
  </si>
  <si>
    <t>721904025</t>
  </si>
  <si>
    <t>120</t>
  </si>
  <si>
    <t>171201211</t>
  </si>
  <si>
    <t>Poplatek za uložení odpadu ze sypaniny na skládce (skládkovné)</t>
  </si>
  <si>
    <t>-578040356</t>
  </si>
  <si>
    <t>120*2</t>
  </si>
  <si>
    <t>68768621</t>
  </si>
  <si>
    <t>-60133851</t>
  </si>
  <si>
    <t>5*12</t>
  </si>
  <si>
    <t>113,7*2</t>
  </si>
  <si>
    <t>65*2</t>
  </si>
  <si>
    <t>2002734991</t>
  </si>
  <si>
    <t>-167993388</t>
  </si>
  <si>
    <t>417,4*0,025 'Přepočtené koeficientem množství</t>
  </si>
  <si>
    <t>R 317.1a</t>
  </si>
  <si>
    <t>Zdivo koruny opěrné zdi z cihel plných lícových Klinker dl 190 až 215 na maltu z hydraulického pojiva včetně spárování</t>
  </si>
  <si>
    <t>980457342</t>
  </si>
  <si>
    <t>81,9</t>
  </si>
  <si>
    <t>"60% lícové zdivo" 81,9*0,6</t>
  </si>
  <si>
    <t>R 317.1.1</t>
  </si>
  <si>
    <t>Zdivo koruny opěrné zdi z cihel plných ldl 190 až 215 na maltu z hydraulického pojiva včetně spárování</t>
  </si>
  <si>
    <t>653200894</t>
  </si>
  <si>
    <t>"40% zdivo z plných cihel" 81,9*0,4</t>
  </si>
  <si>
    <t>R 600.1</t>
  </si>
  <si>
    <t xml:space="preserve">Provedení sjednocujícího nátěru vstupu do bastionů (ocelové dveře a železobetonový překlad)
</t>
  </si>
  <si>
    <t>925866698</t>
  </si>
  <si>
    <t>R 600.4</t>
  </si>
  <si>
    <t xml:space="preserve">Oprava nároží z pískovcových bloků, oprava provedena z pískovcových desek min. tloušťky 70 mm, odsekání poškozeného zdiva
</t>
  </si>
  <si>
    <t>-1668477481</t>
  </si>
  <si>
    <t>6*(0,5+0,5)</t>
  </si>
  <si>
    <t>R 600.6</t>
  </si>
  <si>
    <t xml:space="preserve">Sanace průzkumných vrtů
</t>
  </si>
  <si>
    <t>-968323506</t>
  </si>
  <si>
    <t>R 61131</t>
  </si>
  <si>
    <t>Dočasná ochranná vápenná omítka tl.  20-30 mm na opukovém zdivu</t>
  </si>
  <si>
    <t>898813074</t>
  </si>
  <si>
    <t>R 601.1</t>
  </si>
  <si>
    <t>-518751505</t>
  </si>
  <si>
    <t>1,5+9</t>
  </si>
  <si>
    <t>501421091</t>
  </si>
  <si>
    <t>R 601.3</t>
  </si>
  <si>
    <t>Nové dubové dveře
 2*0,8</t>
  </si>
  <si>
    <t>-481037101</t>
  </si>
  <si>
    <t>R 601.4</t>
  </si>
  <si>
    <t xml:space="preserve">Provizorní přemístění a zpětná montáž informační tabule
</t>
  </si>
  <si>
    <t>-1260113914</t>
  </si>
  <si>
    <t>R 602.1</t>
  </si>
  <si>
    <t>Osazení původních pískovcových bloků
 - restaurátorský záměr</t>
  </si>
  <si>
    <t>-520088416</t>
  </si>
  <si>
    <t>"19 ks  + 19 ks" 2</t>
  </si>
  <si>
    <t>R 602.2</t>
  </si>
  <si>
    <t>Osazení nových pískovcových bloků
- restaurátorský záměr</t>
  </si>
  <si>
    <t>-1921902521</t>
  </si>
  <si>
    <t>17*(0,2*0,25*1,5)</t>
  </si>
  <si>
    <t>17*(0,3*0,2*0,5)</t>
  </si>
  <si>
    <t>"(8+7,5+7+3,5+3)/1,8 "</t>
  </si>
  <si>
    <t>R 553</t>
  </si>
  <si>
    <t>Pískovcové bloky - restaurátorský záměr</t>
  </si>
  <si>
    <t>-1634646632</t>
  </si>
  <si>
    <t>Trubní vedení</t>
  </si>
  <si>
    <t>899712111</t>
  </si>
  <si>
    <t>Orientační tabulky na zdivu</t>
  </si>
  <si>
    <t>-2073145758</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</si>
  <si>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</si>
  <si>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R 85231</t>
  </si>
  <si>
    <t>Montáž litinového svodu DN 150 s čistícím kusem, nátěr ochranný v odstínu RAL 7016</t>
  </si>
  <si>
    <t>87951855</t>
  </si>
  <si>
    <t>-963391202</t>
  </si>
  <si>
    <t>597094196</t>
  </si>
  <si>
    <t>925*60</t>
  </si>
  <si>
    <t>13014805</t>
  </si>
  <si>
    <t>-1753775088</t>
  </si>
  <si>
    <t>1,2*0,6*113,7 " koruna zdi"</t>
  </si>
  <si>
    <t>962042321</t>
  </si>
  <si>
    <t>Bourání zdiva nadzákladového z betonu prostého přes 1 m3</t>
  </si>
  <si>
    <t>-303558616</t>
  </si>
  <si>
    <t xml:space="preserve">Poznámka k souboru cen:
1. Bourání pilířů o průřezu přes 0,36 m2 se oceňuje cenami -2320 a - 2321 jako bourání zdiva     nadzákladového z betonu prostého. </t>
  </si>
  <si>
    <t>(8,0+7,5+7,0+3,5+3,0)*0,3*0,3</t>
  </si>
  <si>
    <t>985131111</t>
  </si>
  <si>
    <t>Očištění ploch stěn, rubu kleneb a podlah tlakovou vodou</t>
  </si>
  <si>
    <t>1088816772</t>
  </si>
  <si>
    <t>(253+672)*0,3</t>
  </si>
  <si>
    <t>985142111</t>
  </si>
  <si>
    <t>Vysekání spojovací hmoty ze spár zdiva hl do 40 mm dl do 6 m/m2</t>
  </si>
  <si>
    <t>1551750362</t>
  </si>
  <si>
    <t>(253+672)*0,3  "cihelné"</t>
  </si>
  <si>
    <t>(253+672)*0,7*0,5  "kamenné 50 % přezdívané plochy"</t>
  </si>
  <si>
    <t>985142211</t>
  </si>
  <si>
    <t>Vysekání spojovací hmoty ze spár zdiva hl přes 40 mm dl do 6 m/m2</t>
  </si>
  <si>
    <t>-236801034</t>
  </si>
  <si>
    <t>1591310148</t>
  </si>
  <si>
    <t>985221023</t>
  </si>
  <si>
    <t>Postupné rozebírání cihelného zdiva pro další použití přes 3 m3</t>
  </si>
  <si>
    <t>-1130408188</t>
  </si>
  <si>
    <t>"70 % z celkové plochy zdi</t>
  </si>
  <si>
    <t>(253+672)*0,7*0,15*1,5</t>
  </si>
  <si>
    <t>985222101</t>
  </si>
  <si>
    <t>Sbírání a třídění cihel ručně ze suti s očištěním</t>
  </si>
  <si>
    <t>1486553191</t>
  </si>
  <si>
    <t>"70 % z celkové plochy zdi výběr pro 30 % ploch  ze starých cihel</t>
  </si>
  <si>
    <t>(253+672)*0,3*0,15*1,5</t>
  </si>
  <si>
    <t>985223112a</t>
  </si>
  <si>
    <t>Přezdívání cihelného zdiva do aktivované malty přes 3 m3, specielní malty pro zdění lícových cihel</t>
  </si>
  <si>
    <t>1691028883</t>
  </si>
  <si>
    <t>" (253+672)*0,7 "</t>
  </si>
  <si>
    <t>370*0,15*1,5</t>
  </si>
  <si>
    <t>" 40% rozdahu zdiva se uvažuje přezdění z nových cihel"</t>
  </si>
  <si>
    <t>(675-370)*0,15*1,5</t>
  </si>
  <si>
    <t>" 30% rozdahu zdiva se uvažuje přezdění ze starých cihel "</t>
  </si>
  <si>
    <t>R 596.1</t>
  </si>
  <si>
    <t>cihla lícová  CRH clay products FB1122 030 215x100x65 mm,  Carmine gesinteld schválená NPÚ</t>
  </si>
  <si>
    <t>1050082699</t>
  </si>
  <si>
    <t>P</t>
  </si>
  <si>
    <t xml:space="preserve">Poznámka k položce:
Spotřeba: </t>
  </si>
  <si>
    <t>"uvažováno rozdělení 70 %, spára 1 cm</t>
  </si>
  <si>
    <t>40*715</t>
  </si>
  <si>
    <t>R 596.1.1</t>
  </si>
  <si>
    <t>cihla lícová  CRH clay products FB1122 030 207x97x49 mm, Carmine gesinteld schválená NPÚ</t>
  </si>
  <si>
    <t>1081246163</t>
  </si>
  <si>
    <t>Poznámka k položce:
Spotřeba:</t>
  </si>
  <si>
    <t>" 30 % zdiva, spára 1 cm</t>
  </si>
  <si>
    <t>25*1016</t>
  </si>
  <si>
    <t>R 596.1.2</t>
  </si>
  <si>
    <t>cihla lícová CRH clay products  FB1122 atyp. 260x120x60 mm, Carmine gesinteld schválená NPÚ</t>
  </si>
  <si>
    <t>1232849695</t>
  </si>
  <si>
    <t>25*534</t>
  </si>
  <si>
    <t>-2146519354</t>
  </si>
  <si>
    <t>1123976880</t>
  </si>
  <si>
    <t>397192038</t>
  </si>
  <si>
    <t>(253+672)*0,7</t>
  </si>
  <si>
    <t>44</t>
  </si>
  <si>
    <t>985311211</t>
  </si>
  <si>
    <t>Reprofilace líce kleneb a podhledů cementovými sanačními maltami tl 10 mm</t>
  </si>
  <si>
    <t>-948306665</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</si>
  <si>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</si>
  <si>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3*0,5</t>
  </si>
  <si>
    <t>45</t>
  </si>
  <si>
    <t>985411111</t>
  </si>
  <si>
    <t>Beztlakové zalití trhlin a dutin ve zdivu aktivovanou maltou</t>
  </si>
  <si>
    <t>-430051547</t>
  </si>
  <si>
    <t>46</t>
  </si>
  <si>
    <t>985441111</t>
  </si>
  <si>
    <t>Přídavná šroubovitá nerezová  výztuž 1 táhlo D 4,5 mm v drážce v cihelném zdivu hl do 70 mm</t>
  </si>
  <si>
    <t>1905894808</t>
  </si>
  <si>
    <t>"uvažují se 4 spony dl 1,5 m na m2 v 50 % plochy zdi</t>
  </si>
  <si>
    <t>406,700*4*1,5*0,5</t>
  </si>
  <si>
    <t>47</t>
  </si>
  <si>
    <t>R 962.1</t>
  </si>
  <si>
    <t xml:space="preserve">Demontáž koruny - pískovec
</t>
  </si>
  <si>
    <t>738134967</t>
  </si>
  <si>
    <t>19*0,2*0,25*1,5</t>
  </si>
  <si>
    <t>19*0,3*0,2*0,5</t>
  </si>
  <si>
    <t>48</t>
  </si>
  <si>
    <t>R 985</t>
  </si>
  <si>
    <t>Dozdívání kamenného zdiva za lícem cihelné zdi v tl. cca 30 cm</t>
  </si>
  <si>
    <t>1944945073</t>
  </si>
  <si>
    <t>49</t>
  </si>
  <si>
    <t>714787612</t>
  </si>
  <si>
    <t>50</t>
  </si>
  <si>
    <t>1509421877</t>
  </si>
  <si>
    <t>702,562*24 'Přepočtené koeficientem množství</t>
  </si>
  <si>
    <t>51</t>
  </si>
  <si>
    <t>485148550</t>
  </si>
  <si>
    <t>52</t>
  </si>
  <si>
    <t>-1999547733</t>
  </si>
  <si>
    <t>53</t>
  </si>
  <si>
    <t>-639178837</t>
  </si>
  <si>
    <t>54</t>
  </si>
  <si>
    <t>-197541610</t>
  </si>
  <si>
    <t>55</t>
  </si>
  <si>
    <t>R 767.1a</t>
  </si>
  <si>
    <t>-1058451563</t>
  </si>
  <si>
    <t>56</t>
  </si>
  <si>
    <t>R 767.3</t>
  </si>
  <si>
    <t>Sejmutí antény , provizorní montáž, zpětná montáž
, včetně ocel. chráničky s povrchovou úpravou</t>
  </si>
  <si>
    <t>-919170449</t>
  </si>
  <si>
    <t>57</t>
  </si>
  <si>
    <t>R 767.3a</t>
  </si>
  <si>
    <t>Sejmutí antény , provizorní montáž, zpětná montáž
 - montáž a dodávka kabelů a prostupů, včetně ocel. chráničky s povrchovou úpravou</t>
  </si>
  <si>
    <t>263918156</t>
  </si>
  <si>
    <t>58</t>
  </si>
  <si>
    <t>R 767.4</t>
  </si>
  <si>
    <t>Sejmutí všech kamer, jejicch provizorní montáž, zpětná montáž všech kamer
, včetně ocel. chráničky s povrchovou úpravou</t>
  </si>
  <si>
    <t>-1414080367</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</si>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</sst>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5">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8"/>
      <color indexed="63"/>
      <name val="Trebuchet MS"/>
      <family val="0"/>
    </font>
    <font>
      <sz val="7"/>
      <color indexed="55"/>
      <name val="Trebuchet MS"/>
      <family val="0"/>
    </font>
    <font>
      <sz val="10"/>
      <name val="Trebuchet MS"/>
      <family val="0"/>
    </font>
    <font>
      <sz val="10"/>
      <color indexed="56"/>
      <name val="Trebuchet MS"/>
      <family val="0"/>
    </font>
    <font>
      <i/>
      <sz val="7"/>
      <color indexed="55"/>
      <name val="Trebuchet MS"/>
      <family val="0"/>
    </font>
    <font>
      <sz val="8"/>
      <color indexed="10"/>
      <name val="Trebuchet MS"/>
      <family val="0"/>
    </font>
    <font>
      <i/>
      <sz val="8"/>
      <color indexed="12"/>
      <name val="Trebuchet MS"/>
      <family val="0"/>
    </font>
    <font>
      <sz val="8"/>
      <color indexed="20"/>
      <name val="Trebuchet MS"/>
      <family val="0"/>
    </font>
    <font>
      <i/>
      <sz val="9"/>
      <name val="Trebuchet MS"/>
      <family val="2"/>
    </font>
    <font>
      <sz val="11"/>
      <color indexed="8"/>
      <name val="Calibri"/>
      <family val="2"/>
    </font>
    <font>
      <sz val="11"/>
      <color indexed="9"/>
      <name val="Calibri"/>
      <family val="2"/>
    </font>
    <font>
      <b/>
      <sz val="11"/>
      <color indexed="8"/>
      <name val="Calibri"/>
      <family val="2"/>
    </font>
    <font>
      <u val="single"/>
      <sz val="8"/>
      <color indexed="12"/>
      <name val="Trebuchet MS"/>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8"/>
      <color indexed="12"/>
      <name val="Wingdings 2"/>
      <family val="1"/>
    </font>
    <font>
      <u val="single"/>
      <sz val="10"/>
      <color indexed="12"/>
      <name val="Trebuchet MS"/>
      <family val="2"/>
    </font>
    <font>
      <sz val="8"/>
      <name val="Tahoma"/>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335">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164" fontId="20" fillId="0" borderId="31" xfId="0" applyNumberFormat="1" applyFont="1" applyBorder="1" applyAlignment="1" applyProtection="1">
      <alignment horizontal="right" vertical="center"/>
      <protection/>
    </xf>
    <xf numFmtId="164" fontId="20" fillId="0" borderId="32" xfId="0" applyNumberFormat="1" applyFont="1" applyBorder="1" applyAlignment="1" applyProtection="1">
      <alignment horizontal="right" vertical="center"/>
      <protection/>
    </xf>
    <xf numFmtId="167" fontId="20" fillId="0" borderId="32" xfId="0" applyNumberFormat="1" applyFont="1" applyBorder="1" applyAlignment="1" applyProtection="1">
      <alignment horizontal="right" vertical="center"/>
      <protection/>
    </xf>
    <xf numFmtId="164" fontId="20"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32" xfId="0" applyFont="1" applyBorder="1" applyAlignment="1" applyProtection="1">
      <alignment horizontal="left" vertical="center"/>
      <protection/>
    </xf>
    <xf numFmtId="0" fontId="21" fillId="0" borderId="32" xfId="0" applyFont="1" applyBorder="1" applyAlignment="1">
      <alignment horizontal="left" vertical="center"/>
    </xf>
    <xf numFmtId="164" fontId="21" fillId="0" borderId="32" xfId="0" applyNumberFormat="1" applyFont="1" applyBorder="1" applyAlignment="1" applyProtection="1">
      <alignment horizontal="right" vertical="center"/>
      <protection/>
    </xf>
    <xf numFmtId="0" fontId="21"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2" fillId="0" borderId="22" xfId="0" applyNumberFormat="1" applyFont="1" applyBorder="1" applyAlignment="1" applyProtection="1">
      <alignment horizontal="right"/>
      <protection/>
    </xf>
    <xf numFmtId="167" fontId="22" fillId="0" borderId="23" xfId="0" applyNumberFormat="1" applyFont="1" applyBorder="1" applyAlignment="1" applyProtection="1">
      <alignment horizontal="right"/>
      <protection/>
    </xf>
    <xf numFmtId="164" fontId="23" fillId="0" borderId="0" xfId="0" applyNumberFormat="1" applyFont="1" applyAlignment="1">
      <alignment horizontal="right" vertical="center"/>
    </xf>
    <xf numFmtId="0" fontId="0" fillId="0" borderId="0" xfId="0" applyFont="1" applyAlignment="1">
      <alignment horizontal="left"/>
    </xf>
    <xf numFmtId="0" fontId="24" fillId="0" borderId="13" xfId="0" applyFont="1" applyBorder="1" applyAlignment="1" applyProtection="1">
      <alignment horizontal="left"/>
      <protection/>
    </xf>
    <xf numFmtId="0" fontId="24" fillId="0" borderId="0" xfId="0" applyFont="1" applyAlignment="1" applyProtection="1">
      <alignment horizontal="left"/>
      <protection/>
    </xf>
    <xf numFmtId="0" fontId="21" fillId="0" borderId="0" xfId="0" applyFont="1" applyAlignment="1" applyProtection="1">
      <alignment horizontal="left"/>
      <protection/>
    </xf>
    <xf numFmtId="164" fontId="21" fillId="0" borderId="0" xfId="0" applyNumberFormat="1" applyFont="1" applyAlignment="1" applyProtection="1">
      <alignment horizontal="right"/>
      <protection/>
    </xf>
    <xf numFmtId="0" fontId="24" fillId="0" borderId="13" xfId="0" applyFont="1" applyBorder="1" applyAlignment="1">
      <alignment horizontal="left"/>
    </xf>
    <xf numFmtId="0" fontId="24" fillId="0" borderId="25" xfId="0" applyFont="1" applyBorder="1" applyAlignment="1" applyProtection="1">
      <alignment horizontal="left"/>
      <protection/>
    </xf>
    <xf numFmtId="167" fontId="24" fillId="0" borderId="0" xfId="0" applyNumberFormat="1" applyFont="1" applyAlignment="1" applyProtection="1">
      <alignment horizontal="right"/>
      <protection/>
    </xf>
    <xf numFmtId="167" fontId="24" fillId="0" borderId="24" xfId="0" applyNumberFormat="1" applyFont="1" applyBorder="1" applyAlignment="1" applyProtection="1">
      <alignment horizontal="right"/>
      <protection/>
    </xf>
    <xf numFmtId="0" fontId="24" fillId="0" borderId="0" xfId="0" applyFont="1" applyAlignment="1">
      <alignment horizontal="left"/>
    </xf>
    <xf numFmtId="164" fontId="24" fillId="0" borderId="0" xfId="0" applyNumberFormat="1" applyFont="1" applyAlignment="1">
      <alignment horizontal="right" vertical="center"/>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5" fillId="0" borderId="13" xfId="0" applyFont="1" applyBorder="1" applyAlignment="1" applyProtection="1">
      <alignment horizontal="left" vertical="center"/>
      <protection/>
    </xf>
    <xf numFmtId="0" fontId="25" fillId="0" borderId="0" xfId="0" applyFont="1" applyAlignment="1" applyProtection="1">
      <alignment horizontal="left" vertical="center"/>
      <protection/>
    </xf>
    <xf numFmtId="0" fontId="26" fillId="0" borderId="0" xfId="0" applyFont="1" applyAlignment="1" applyProtection="1">
      <alignment horizontal="left" vertical="center" wrapText="1"/>
      <protection/>
    </xf>
    <xf numFmtId="0" fontId="25" fillId="0" borderId="0" xfId="0" applyFont="1" applyAlignment="1" applyProtection="1">
      <alignment horizontal="left" vertical="center" wrapText="1"/>
      <protection/>
    </xf>
    <xf numFmtId="168" fontId="25" fillId="0" borderId="0" xfId="0" applyNumberFormat="1" applyFont="1" applyAlignment="1" applyProtection="1">
      <alignment horizontal="right" vertical="center"/>
      <protection/>
    </xf>
    <xf numFmtId="0" fontId="25" fillId="0" borderId="13" xfId="0" applyFont="1" applyBorder="1" applyAlignment="1">
      <alignment horizontal="left" vertical="center"/>
    </xf>
    <xf numFmtId="0" fontId="25" fillId="0" borderId="25" xfId="0" applyFont="1" applyBorder="1" applyAlignment="1" applyProtection="1">
      <alignment horizontal="left" vertical="center"/>
      <protection/>
    </xf>
    <xf numFmtId="0" fontId="25" fillId="0" borderId="24" xfId="0" applyFont="1" applyBorder="1" applyAlignment="1" applyProtection="1">
      <alignment horizontal="left" vertical="center"/>
      <protection/>
    </xf>
    <xf numFmtId="0" fontId="25" fillId="0" borderId="0" xfId="0" applyFont="1" applyAlignment="1">
      <alignment horizontal="left" vertical="center"/>
    </xf>
    <xf numFmtId="0" fontId="11" fillId="0" borderId="32" xfId="0" applyFont="1" applyBorder="1" applyAlignment="1" applyProtection="1">
      <alignment horizontal="center" vertical="center" wrapText="1"/>
      <protection/>
    </xf>
    <xf numFmtId="0" fontId="0" fillId="0" borderId="32" xfId="0" applyBorder="1" applyAlignment="1" applyProtection="1">
      <alignment horizontal="left" vertical="center"/>
      <protection/>
    </xf>
    <xf numFmtId="167" fontId="11" fillId="0" borderId="32" xfId="0" applyNumberFormat="1" applyFont="1" applyBorder="1" applyAlignment="1" applyProtection="1">
      <alignment horizontal="right" vertical="center"/>
      <protection/>
    </xf>
    <xf numFmtId="167" fontId="11" fillId="0" borderId="33" xfId="0" applyNumberFormat="1" applyFont="1" applyBorder="1" applyAlignment="1" applyProtection="1">
      <alignment horizontal="right" vertical="center"/>
      <protection/>
    </xf>
    <xf numFmtId="0" fontId="27" fillId="0" borderId="0" xfId="0" applyFont="1" applyAlignment="1">
      <alignment horizontal="left" vertical="center"/>
    </xf>
    <xf numFmtId="0" fontId="28" fillId="0" borderId="13" xfId="0" applyFont="1" applyBorder="1" applyAlignment="1" applyProtection="1">
      <alignment horizontal="left" vertical="center"/>
      <protection/>
    </xf>
    <xf numFmtId="0" fontId="28" fillId="0" borderId="0" xfId="0" applyFont="1" applyAlignment="1" applyProtection="1">
      <alignment horizontal="left" vertical="center"/>
      <protection/>
    </xf>
    <xf numFmtId="0" fontId="28" fillId="0" borderId="32" xfId="0" applyFont="1" applyBorder="1" applyAlignment="1" applyProtection="1">
      <alignment horizontal="left" vertical="center"/>
      <protection/>
    </xf>
    <xf numFmtId="0" fontId="28" fillId="0" borderId="32" xfId="0" applyFont="1" applyBorder="1" applyAlignment="1">
      <alignment horizontal="left" vertical="center"/>
    </xf>
    <xf numFmtId="164" fontId="28" fillId="0" borderId="32" xfId="0" applyNumberFormat="1" applyFont="1" applyBorder="1" applyAlignment="1" applyProtection="1">
      <alignment horizontal="right" vertical="center"/>
      <protection/>
    </xf>
    <xf numFmtId="0" fontId="28" fillId="0" borderId="14" xfId="0" applyFont="1" applyBorder="1" applyAlignment="1" applyProtection="1">
      <alignment horizontal="left" vertical="center"/>
      <protection/>
    </xf>
    <xf numFmtId="0" fontId="28" fillId="0" borderId="0" xfId="0" applyFont="1" applyAlignment="1" applyProtection="1">
      <alignment horizontal="left"/>
      <protection/>
    </xf>
    <xf numFmtId="164" fontId="28" fillId="0" borderId="0" xfId="0" applyNumberFormat="1" applyFont="1" applyAlignment="1" applyProtection="1">
      <alignment horizontal="right"/>
      <protection/>
    </xf>
    <xf numFmtId="0" fontId="29" fillId="0" borderId="0" xfId="0" applyFont="1" applyAlignment="1" applyProtection="1">
      <alignment horizontal="left" vertical="top" wrapText="1"/>
      <protection/>
    </xf>
    <xf numFmtId="0" fontId="26" fillId="0" borderId="0" xfId="0" applyFont="1" applyAlignment="1" applyProtection="1">
      <alignment horizontal="left" vertical="center"/>
      <protection/>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36" xfId="0" applyFont="1" applyBorder="1" applyAlignment="1" applyProtection="1">
      <alignment horizontal="center" vertical="center"/>
      <protection/>
    </xf>
    <xf numFmtId="49" fontId="31" fillId="0" borderId="36" xfId="0" applyNumberFormat="1" applyFont="1" applyBorder="1" applyAlignment="1" applyProtection="1">
      <alignment horizontal="left" vertical="center" wrapText="1"/>
      <protection/>
    </xf>
    <xf numFmtId="0" fontId="31" fillId="0" borderId="36" xfId="0" applyFont="1" applyBorder="1" applyAlignment="1" applyProtection="1">
      <alignment horizontal="left" vertical="center" wrapText="1"/>
      <protection/>
    </xf>
    <xf numFmtId="0" fontId="31" fillId="0" borderId="36" xfId="0" applyFont="1" applyBorder="1" applyAlignment="1" applyProtection="1">
      <alignment horizontal="center" vertical="center" wrapText="1"/>
      <protection/>
    </xf>
    <xf numFmtId="168" fontId="31" fillId="0" borderId="36" xfId="0" applyNumberFormat="1" applyFont="1" applyBorder="1" applyAlignment="1" applyProtection="1">
      <alignment horizontal="right" vertical="center"/>
      <protection/>
    </xf>
    <xf numFmtId="164" fontId="31" fillId="34" borderId="36" xfId="0" applyNumberFormat="1" applyFont="1" applyFill="1" applyBorder="1" applyAlignment="1">
      <alignment horizontal="right" vertical="center"/>
    </xf>
    <xf numFmtId="164" fontId="31" fillId="0" borderId="36" xfId="0" applyNumberFormat="1" applyFont="1" applyBorder="1" applyAlignment="1" applyProtection="1">
      <alignment horizontal="right" vertical="center"/>
      <protection/>
    </xf>
    <xf numFmtId="0" fontId="31" fillId="0" borderId="13" xfId="0" applyFont="1" applyBorder="1" applyAlignment="1">
      <alignment horizontal="left" vertical="center"/>
    </xf>
    <xf numFmtId="0" fontId="31" fillId="34" borderId="36" xfId="0" applyFont="1" applyFill="1" applyBorder="1" applyAlignment="1">
      <alignment horizontal="left" vertical="center" wrapText="1"/>
    </xf>
    <xf numFmtId="0" fontId="31" fillId="0" borderId="0" xfId="0" applyFont="1" applyAlignment="1" applyProtection="1">
      <alignment horizontal="center" vertical="center" wrapText="1"/>
      <protection/>
    </xf>
    <xf numFmtId="0" fontId="32" fillId="0" borderId="13" xfId="0" applyFont="1" applyBorder="1" applyAlignment="1" applyProtection="1">
      <alignment horizontal="left" vertical="center"/>
      <protection/>
    </xf>
    <xf numFmtId="0" fontId="32"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0" fontId="32" fillId="0" borderId="13" xfId="0" applyFont="1" applyBorder="1" applyAlignment="1">
      <alignment horizontal="left" vertical="center"/>
    </xf>
    <xf numFmtId="0" fontId="32" fillId="0" borderId="25" xfId="0" applyFont="1" applyBorder="1" applyAlignment="1" applyProtection="1">
      <alignment horizontal="left" vertical="center"/>
      <protection/>
    </xf>
    <xf numFmtId="0" fontId="32" fillId="0" borderId="24" xfId="0" applyFont="1" applyBorder="1" applyAlignment="1" applyProtection="1">
      <alignment horizontal="left" vertical="center"/>
      <protection/>
    </xf>
    <xf numFmtId="0" fontId="32" fillId="0" borderId="0" xfId="0" applyFont="1" applyAlignment="1">
      <alignment horizontal="left" vertical="center"/>
    </xf>
    <xf numFmtId="0" fontId="58" fillId="33" borderId="0" xfId="36" applyFill="1" applyAlignment="1">
      <alignment horizontal="left" vertical="top"/>
    </xf>
    <xf numFmtId="0" fontId="73" fillId="0" borderId="0" xfId="36" applyFont="1" applyAlignment="1">
      <alignment horizontal="center" vertical="center"/>
    </xf>
    <xf numFmtId="0" fontId="2" fillId="33" borderId="0" xfId="0" applyFont="1" applyFill="1" applyAlignment="1">
      <alignment horizontal="left" vertical="center"/>
    </xf>
    <xf numFmtId="0" fontId="27" fillId="33" borderId="0" xfId="0" applyFont="1" applyFill="1" applyAlignment="1">
      <alignment horizontal="left" vertical="center"/>
    </xf>
    <xf numFmtId="0" fontId="74"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7"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4" fillId="33" borderId="0" xfId="36" applyFont="1" applyFill="1" applyAlignment="1" applyProtection="1">
      <alignment horizontal="left" vertical="center"/>
      <protection/>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vertical="center" wrapText="1"/>
    </xf>
    <xf numFmtId="0" fontId="0" fillId="0" borderId="42" xfId="0" applyFont="1" applyBorder="1" applyAlignment="1">
      <alignment vertical="center" wrapText="1"/>
    </xf>
    <xf numFmtId="0" fontId="27" fillId="0" borderId="43"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3" xfId="0" applyFont="1" applyBorder="1" applyAlignment="1">
      <alignment horizontal="left" vertical="center"/>
    </xf>
    <xf numFmtId="0" fontId="19" fillId="0" borderId="43" xfId="0" applyFont="1" applyBorder="1" applyAlignment="1">
      <alignment horizontal="center" vertical="center"/>
    </xf>
    <xf numFmtId="0" fontId="16" fillId="0" borderId="43"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2" xfId="0" applyFont="1" applyBorder="1" applyAlignment="1">
      <alignment horizontal="left" vertical="center"/>
    </xf>
    <xf numFmtId="0" fontId="27" fillId="0" borderId="43"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7" fillId="0" borderId="0" xfId="0" applyFont="1" applyBorder="1" applyAlignment="1">
      <alignment horizontal="left" vertical="center"/>
    </xf>
    <xf numFmtId="0" fontId="16" fillId="0" borderId="0" xfId="0" applyFont="1" applyBorder="1" applyAlignment="1">
      <alignment horizontal="left" vertical="center"/>
    </xf>
    <xf numFmtId="0" fontId="7" fillId="0" borderId="43"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2"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3" xfId="0" applyFont="1" applyBorder="1" applyAlignment="1">
      <alignment vertical="center"/>
    </xf>
    <xf numFmtId="0" fontId="19" fillId="0" borderId="43" xfId="0" applyFont="1" applyBorder="1" applyAlignment="1">
      <alignment vertical="center"/>
    </xf>
    <xf numFmtId="0" fontId="0" fillId="0" borderId="0" xfId="0" applyBorder="1" applyAlignment="1">
      <alignment vertical="top"/>
    </xf>
    <xf numFmtId="49" fontId="7" fillId="0" borderId="0" xfId="0" applyNumberFormat="1" applyFont="1" applyBorder="1" applyAlignment="1">
      <alignment horizontal="left" vertical="center"/>
    </xf>
    <xf numFmtId="0" fontId="0" fillId="0" borderId="43" xfId="0" applyBorder="1" applyAlignment="1">
      <alignment vertical="top"/>
    </xf>
    <xf numFmtId="0" fontId="7" fillId="0" borderId="38" xfId="0" applyFont="1" applyBorder="1" applyAlignment="1">
      <alignment horizontal="left" vertical="center" wrapText="1"/>
    </xf>
    <xf numFmtId="0" fontId="7" fillId="0" borderId="38" xfId="0" applyFont="1" applyBorder="1" applyAlignment="1">
      <alignment horizontal="left" vertical="center"/>
    </xf>
    <xf numFmtId="0" fontId="7" fillId="0" borderId="38" xfId="0" applyFont="1" applyBorder="1" applyAlignment="1">
      <alignment horizontal="center" vertical="center"/>
    </xf>
    <xf numFmtId="0" fontId="19" fillId="0" borderId="43" xfId="0" applyFont="1" applyBorder="1" applyAlignment="1">
      <alignment horizontal="left"/>
    </xf>
    <xf numFmtId="0" fontId="16" fillId="0" borderId="43" xfId="0" applyFont="1" applyBorder="1" applyAlignment="1">
      <alignment/>
    </xf>
    <xf numFmtId="0" fontId="0" fillId="0" borderId="40" xfId="0" applyFont="1" applyBorder="1" applyAlignment="1">
      <alignmen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2" xfId="0" applyFont="1" applyBorder="1" applyAlignment="1">
      <alignment vertical="top"/>
    </xf>
    <xf numFmtId="0" fontId="0" fillId="0" borderId="43" xfId="0" applyFont="1" applyBorder="1" applyAlignment="1">
      <alignment vertical="top"/>
    </xf>
    <xf numFmtId="0" fontId="0" fillId="0" borderId="44" xfId="0" applyFont="1" applyBorder="1" applyAlignment="1">
      <alignment vertical="top"/>
    </xf>
    <xf numFmtId="0" fontId="0" fillId="0" borderId="0" xfId="0" applyAlignment="1">
      <alignment horizontal="left" vertical="top"/>
    </xf>
    <xf numFmtId="0" fontId="0" fillId="0" borderId="0" xfId="0" applyFont="1" applyAlignment="1">
      <alignment horizontal="left" vertical="top"/>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7" fillId="35" borderId="17" xfId="0" applyFont="1" applyFill="1" applyBorder="1" applyAlignment="1" applyProtection="1">
      <alignment horizontal="center" vertical="center"/>
      <protection/>
    </xf>
    <xf numFmtId="0" fontId="0" fillId="35" borderId="18" xfId="0" applyFill="1" applyBorder="1" applyAlignment="1" applyProtection="1">
      <alignment horizontal="left"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0" fontId="9" fillId="35" borderId="18" xfId="0" applyFont="1"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0" xfId="0" applyAlignment="1" applyProtection="1">
      <alignment horizontal="left" vertical="center"/>
      <protection/>
    </xf>
    <xf numFmtId="0" fontId="7" fillId="0" borderId="0" xfId="0" applyFont="1" applyAlignment="1" applyProtection="1">
      <alignment horizontal="lef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0" xfId="0" applyFont="1" applyAlignment="1">
      <alignment horizontal="left" vertical="center"/>
    </xf>
    <xf numFmtId="0" fontId="0" fillId="0" borderId="25" xfId="0" applyBorder="1"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8" fillId="0" borderId="0" xfId="0" applyFont="1" applyAlignment="1">
      <alignment horizontal="left" vertical="top" wrapText="1"/>
    </xf>
    <xf numFmtId="0" fontId="11" fillId="0" borderId="0" xfId="0" applyFont="1" applyAlignment="1">
      <alignment horizontal="left" vertical="center"/>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74" fillId="33" borderId="0" xfId="36" applyFont="1" applyFill="1" applyAlignment="1">
      <alignment horizontal="left" vertical="center"/>
    </xf>
    <xf numFmtId="0" fontId="6"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7" fillId="0" borderId="0" xfId="0" applyFont="1" applyBorder="1" applyAlignment="1">
      <alignment horizontal="left" vertical="top"/>
    </xf>
    <xf numFmtId="0" fontId="7" fillId="0" borderId="0" xfId="0" applyFont="1" applyBorder="1" applyAlignment="1">
      <alignment horizontal="left" vertical="center"/>
    </xf>
    <xf numFmtId="0" fontId="3" fillId="0" borderId="0" xfId="0" applyFont="1" applyBorder="1" applyAlignment="1">
      <alignment horizontal="center" vertical="center" wrapText="1"/>
    </xf>
    <xf numFmtId="0" fontId="19" fillId="0" borderId="43" xfId="0" applyFont="1" applyBorder="1" applyAlignment="1">
      <alignment horizontal="left"/>
    </xf>
    <xf numFmtId="0" fontId="7" fillId="0" borderId="0" xfId="0" applyFont="1" applyBorder="1" applyAlignment="1">
      <alignment horizontal="left" vertical="center" wrapText="1"/>
    </xf>
    <xf numFmtId="0" fontId="3" fillId="0" borderId="0" xfId="0" applyFont="1" applyBorder="1" applyAlignment="1">
      <alignment horizontal="center" vertical="center"/>
    </xf>
    <xf numFmtId="49" fontId="7" fillId="0" borderId="0" xfId="0" applyNumberFormat="1" applyFont="1" applyBorder="1" applyAlignment="1">
      <alignment horizontal="left" vertical="center" wrapText="1"/>
    </xf>
    <xf numFmtId="0" fontId="19" fillId="0" borderId="43" xfId="0" applyFont="1" applyBorder="1" applyAlignment="1">
      <alignment horizontal="left"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C6172.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B8EF0.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33352.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FAA33.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23235.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C6172.tmp" descr="C:\KROSplusData\System\Temp\radC6172.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B8EF0.tmp" descr="C:\KROSplusData\System\Temp\radB8EF0.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33352.tmp" descr="C:\KROSplusData\System\Temp\rad33352.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FAA33.tmp" descr="C:\KROSplusData\System\Temp\radFAA33.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23235.tmp" descr="C:\KROSplusData\System\Temp\rad23235.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V57"/>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02" t="s">
        <v>0</v>
      </c>
      <c r="B1" s="203"/>
      <c r="C1" s="203"/>
      <c r="D1" s="204" t="s">
        <v>1</v>
      </c>
      <c r="E1" s="203"/>
      <c r="F1" s="203"/>
      <c r="G1" s="203"/>
      <c r="H1" s="203"/>
      <c r="I1" s="203"/>
      <c r="J1" s="203"/>
      <c r="K1" s="205" t="s">
        <v>632</v>
      </c>
      <c r="L1" s="205"/>
      <c r="M1" s="205"/>
      <c r="N1" s="205"/>
      <c r="O1" s="205"/>
      <c r="P1" s="205"/>
      <c r="Q1" s="205"/>
      <c r="R1" s="205"/>
      <c r="S1" s="205"/>
      <c r="T1" s="203"/>
      <c r="U1" s="203"/>
      <c r="V1" s="203"/>
      <c r="W1" s="205" t="s">
        <v>633</v>
      </c>
      <c r="X1" s="205"/>
      <c r="Y1" s="205"/>
      <c r="Z1" s="205"/>
      <c r="AA1" s="205"/>
      <c r="AB1" s="205"/>
      <c r="AC1" s="205"/>
      <c r="AD1" s="205"/>
      <c r="AE1" s="205"/>
      <c r="AF1" s="205"/>
      <c r="AG1" s="205"/>
      <c r="AH1" s="205"/>
      <c r="AI1" s="197"/>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87"/>
      <c r="AS2" s="288"/>
      <c r="AT2" s="288"/>
      <c r="AU2" s="288"/>
      <c r="AV2" s="288"/>
      <c r="AW2" s="288"/>
      <c r="AX2" s="288"/>
      <c r="AY2" s="288"/>
      <c r="AZ2" s="288"/>
      <c r="BA2" s="288"/>
      <c r="BB2" s="288"/>
      <c r="BC2" s="288"/>
      <c r="BD2" s="288"/>
      <c r="BE2" s="288"/>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11"/>
      <c r="D4" s="12" t="s">
        <v>9</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10</v>
      </c>
      <c r="BE4" s="15" t="s">
        <v>11</v>
      </c>
      <c r="BS4" s="6" t="s">
        <v>12</v>
      </c>
    </row>
    <row r="5" spans="2:71" s="2" customFormat="1" ht="15" customHeight="1">
      <c r="B5" s="10"/>
      <c r="C5" s="11"/>
      <c r="D5" s="16" t="s">
        <v>13</v>
      </c>
      <c r="E5" s="11"/>
      <c r="F5" s="11"/>
      <c r="G5" s="11"/>
      <c r="H5" s="11"/>
      <c r="I5" s="11"/>
      <c r="J5" s="11"/>
      <c r="K5" s="306" t="s">
        <v>14</v>
      </c>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11"/>
      <c r="AQ5" s="13"/>
      <c r="BE5" s="315" t="s">
        <v>15</v>
      </c>
      <c r="BS5" s="6" t="s">
        <v>6</v>
      </c>
    </row>
    <row r="6" spans="2:71" s="2" customFormat="1" ht="37.5" customHeight="1">
      <c r="B6" s="10"/>
      <c r="C6" s="11"/>
      <c r="D6" s="18" t="s">
        <v>16</v>
      </c>
      <c r="E6" s="11"/>
      <c r="F6" s="11"/>
      <c r="G6" s="11"/>
      <c r="H6" s="11"/>
      <c r="I6" s="11"/>
      <c r="J6" s="11"/>
      <c r="K6" s="318" t="s">
        <v>17</v>
      </c>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11"/>
      <c r="AQ6" s="13"/>
      <c r="BE6" s="288"/>
      <c r="BS6" s="6" t="s">
        <v>18</v>
      </c>
    </row>
    <row r="7" spans="2:71" s="2" customFormat="1" ht="15" customHeight="1">
      <c r="B7" s="10"/>
      <c r="C7" s="11"/>
      <c r="D7" s="19" t="s">
        <v>19</v>
      </c>
      <c r="E7" s="11"/>
      <c r="F7" s="11"/>
      <c r="G7" s="11"/>
      <c r="H7" s="11"/>
      <c r="I7" s="11"/>
      <c r="J7" s="11"/>
      <c r="K7" s="17"/>
      <c r="L7" s="11"/>
      <c r="M7" s="11"/>
      <c r="N7" s="11"/>
      <c r="O7" s="11"/>
      <c r="P7" s="11"/>
      <c r="Q7" s="11"/>
      <c r="R7" s="11"/>
      <c r="S7" s="11"/>
      <c r="T7" s="11"/>
      <c r="U7" s="11"/>
      <c r="V7" s="11"/>
      <c r="W7" s="11"/>
      <c r="X7" s="11"/>
      <c r="Y7" s="11"/>
      <c r="Z7" s="11"/>
      <c r="AA7" s="11"/>
      <c r="AB7" s="11"/>
      <c r="AC7" s="11"/>
      <c r="AD7" s="11"/>
      <c r="AE7" s="11"/>
      <c r="AF7" s="11"/>
      <c r="AG7" s="11"/>
      <c r="AH7" s="11"/>
      <c r="AI7" s="11"/>
      <c r="AJ7" s="11"/>
      <c r="AK7" s="19" t="s">
        <v>20</v>
      </c>
      <c r="AL7" s="11"/>
      <c r="AM7" s="11"/>
      <c r="AN7" s="17"/>
      <c r="AO7" s="11"/>
      <c r="AP7" s="11"/>
      <c r="AQ7" s="13"/>
      <c r="BE7" s="288"/>
      <c r="BS7" s="6" t="s">
        <v>21</v>
      </c>
    </row>
    <row r="8" spans="2:71" s="2" customFormat="1" ht="15" customHeight="1">
      <c r="B8" s="10"/>
      <c r="C8" s="11"/>
      <c r="D8" s="19" t="s">
        <v>22</v>
      </c>
      <c r="E8" s="11"/>
      <c r="F8" s="11"/>
      <c r="G8" s="11"/>
      <c r="H8" s="11"/>
      <c r="I8" s="11"/>
      <c r="J8" s="11"/>
      <c r="K8" s="17" t="s">
        <v>23</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24</v>
      </c>
      <c r="AL8" s="11"/>
      <c r="AM8" s="11"/>
      <c r="AN8" s="20" t="s">
        <v>25</v>
      </c>
      <c r="AO8" s="11"/>
      <c r="AP8" s="11"/>
      <c r="AQ8" s="13"/>
      <c r="BE8" s="288"/>
      <c r="BS8" s="6" t="s">
        <v>26</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288"/>
      <c r="BS9" s="6" t="s">
        <v>27</v>
      </c>
    </row>
    <row r="10" spans="2:71" s="2" customFormat="1" ht="15" customHeight="1">
      <c r="B10" s="10"/>
      <c r="C10" s="11"/>
      <c r="D10" s="19" t="s">
        <v>28</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29</v>
      </c>
      <c r="AL10" s="11"/>
      <c r="AM10" s="11"/>
      <c r="AN10" s="17"/>
      <c r="AO10" s="11"/>
      <c r="AP10" s="11"/>
      <c r="AQ10" s="13"/>
      <c r="BE10" s="288"/>
      <c r="BS10" s="6" t="s">
        <v>18</v>
      </c>
    </row>
    <row r="11" spans="2:71" s="2" customFormat="1" ht="19.5" customHeight="1">
      <c r="B11" s="10"/>
      <c r="C11" s="11"/>
      <c r="D11" s="11"/>
      <c r="E11" s="17" t="s">
        <v>30</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31</v>
      </c>
      <c r="AL11" s="11"/>
      <c r="AM11" s="11"/>
      <c r="AN11" s="17"/>
      <c r="AO11" s="11"/>
      <c r="AP11" s="11"/>
      <c r="AQ11" s="13"/>
      <c r="BE11" s="288"/>
      <c r="BS11" s="6" t="s">
        <v>18</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288"/>
      <c r="BS12" s="6" t="s">
        <v>18</v>
      </c>
    </row>
    <row r="13" spans="2:71" s="2" customFormat="1" ht="15" customHeight="1">
      <c r="B13" s="10"/>
      <c r="C13" s="11"/>
      <c r="D13" s="19" t="s">
        <v>32</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29</v>
      </c>
      <c r="AL13" s="11"/>
      <c r="AM13" s="11"/>
      <c r="AN13" s="21" t="s">
        <v>33</v>
      </c>
      <c r="AO13" s="11"/>
      <c r="AP13" s="11"/>
      <c r="AQ13" s="13"/>
      <c r="BE13" s="288"/>
      <c r="BS13" s="6" t="s">
        <v>18</v>
      </c>
    </row>
    <row r="14" spans="2:71" s="2" customFormat="1" ht="15.75" customHeight="1">
      <c r="B14" s="10"/>
      <c r="C14" s="11"/>
      <c r="D14" s="11"/>
      <c r="E14" s="319" t="s">
        <v>33</v>
      </c>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19" t="s">
        <v>31</v>
      </c>
      <c r="AL14" s="11"/>
      <c r="AM14" s="11"/>
      <c r="AN14" s="21" t="s">
        <v>33</v>
      </c>
      <c r="AO14" s="11"/>
      <c r="AP14" s="11"/>
      <c r="AQ14" s="13"/>
      <c r="BE14" s="288"/>
      <c r="BS14" s="6" t="s">
        <v>18</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288"/>
      <c r="BS15" s="6" t="s">
        <v>4</v>
      </c>
    </row>
    <row r="16" spans="2:71" s="2" customFormat="1" ht="15" customHeight="1">
      <c r="B16" s="10"/>
      <c r="C16" s="11"/>
      <c r="D16" s="19" t="s">
        <v>34</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29</v>
      </c>
      <c r="AL16" s="11"/>
      <c r="AM16" s="11"/>
      <c r="AN16" s="17"/>
      <c r="AO16" s="11"/>
      <c r="AP16" s="11"/>
      <c r="AQ16" s="13"/>
      <c r="BE16" s="288"/>
      <c r="BS16" s="6" t="s">
        <v>4</v>
      </c>
    </row>
    <row r="17" spans="2:71" s="2" customFormat="1" ht="19.5" customHeight="1">
      <c r="B17" s="10"/>
      <c r="C17" s="11"/>
      <c r="D17" s="11"/>
      <c r="E17" s="17" t="s">
        <v>23</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31</v>
      </c>
      <c r="AL17" s="11"/>
      <c r="AM17" s="11"/>
      <c r="AN17" s="17"/>
      <c r="AO17" s="11"/>
      <c r="AP17" s="11"/>
      <c r="AQ17" s="13"/>
      <c r="BE17" s="288"/>
      <c r="BS17" s="6" t="s">
        <v>35</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288"/>
      <c r="BS18" s="6" t="s">
        <v>6</v>
      </c>
    </row>
    <row r="19" spans="2:71" s="2" customFormat="1" ht="15" customHeight="1">
      <c r="B19" s="10"/>
      <c r="C19" s="11"/>
      <c r="D19" s="19" t="s">
        <v>36</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288"/>
      <c r="BS19" s="6" t="s">
        <v>6</v>
      </c>
    </row>
    <row r="20" spans="2:71" s="2" customFormat="1" ht="15.75" customHeight="1">
      <c r="B20" s="10"/>
      <c r="C20" s="11"/>
      <c r="D20" s="11"/>
      <c r="E20" s="320"/>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11"/>
      <c r="AP20" s="11"/>
      <c r="AQ20" s="13"/>
      <c r="BE20" s="288"/>
      <c r="BS20" s="6" t="s">
        <v>35</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288"/>
    </row>
    <row r="22" spans="2:57" s="2" customFormat="1"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288"/>
    </row>
    <row r="23" spans="2:57" s="6" customFormat="1" ht="27" customHeight="1">
      <c r="B23" s="23"/>
      <c r="C23" s="24"/>
      <c r="D23" s="25" t="s">
        <v>37</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321">
        <f>ROUND($AG$51,2)</f>
        <v>0</v>
      </c>
      <c r="AL23" s="322"/>
      <c r="AM23" s="322"/>
      <c r="AN23" s="322"/>
      <c r="AO23" s="322"/>
      <c r="AP23" s="24"/>
      <c r="AQ23" s="27"/>
      <c r="BE23" s="310"/>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310"/>
    </row>
    <row r="25" spans="2:57" s="6" customFormat="1" ht="14.25" customHeight="1">
      <c r="B25" s="23"/>
      <c r="C25" s="24"/>
      <c r="D25" s="24"/>
      <c r="E25" s="24"/>
      <c r="F25" s="24"/>
      <c r="G25" s="24"/>
      <c r="H25" s="24"/>
      <c r="I25" s="24"/>
      <c r="J25" s="24"/>
      <c r="K25" s="24"/>
      <c r="L25" s="323" t="s">
        <v>38</v>
      </c>
      <c r="M25" s="305"/>
      <c r="N25" s="305"/>
      <c r="O25" s="305"/>
      <c r="P25" s="24"/>
      <c r="Q25" s="24"/>
      <c r="R25" s="24"/>
      <c r="S25" s="24"/>
      <c r="T25" s="24"/>
      <c r="U25" s="24"/>
      <c r="V25" s="24"/>
      <c r="W25" s="323" t="s">
        <v>39</v>
      </c>
      <c r="X25" s="305"/>
      <c r="Y25" s="305"/>
      <c r="Z25" s="305"/>
      <c r="AA25" s="305"/>
      <c r="AB25" s="305"/>
      <c r="AC25" s="305"/>
      <c r="AD25" s="305"/>
      <c r="AE25" s="305"/>
      <c r="AF25" s="24"/>
      <c r="AG25" s="24"/>
      <c r="AH25" s="24"/>
      <c r="AI25" s="24"/>
      <c r="AJ25" s="24"/>
      <c r="AK25" s="323" t="s">
        <v>40</v>
      </c>
      <c r="AL25" s="305"/>
      <c r="AM25" s="305"/>
      <c r="AN25" s="305"/>
      <c r="AO25" s="305"/>
      <c r="AP25" s="24"/>
      <c r="AQ25" s="27"/>
      <c r="BE25" s="310"/>
    </row>
    <row r="26" spans="2:57" s="6" customFormat="1" ht="15" customHeight="1">
      <c r="B26" s="29"/>
      <c r="C26" s="30"/>
      <c r="D26" s="30" t="s">
        <v>41</v>
      </c>
      <c r="E26" s="30"/>
      <c r="F26" s="30" t="s">
        <v>42</v>
      </c>
      <c r="G26" s="30"/>
      <c r="H26" s="30"/>
      <c r="I26" s="30"/>
      <c r="J26" s="30"/>
      <c r="K26" s="30"/>
      <c r="L26" s="312">
        <v>0.21</v>
      </c>
      <c r="M26" s="313"/>
      <c r="N26" s="313"/>
      <c r="O26" s="313"/>
      <c r="P26" s="30"/>
      <c r="Q26" s="30"/>
      <c r="R26" s="30"/>
      <c r="S26" s="30"/>
      <c r="T26" s="30"/>
      <c r="U26" s="30"/>
      <c r="V26" s="30"/>
      <c r="W26" s="314">
        <f>ROUND($AZ$51,2)</f>
        <v>0</v>
      </c>
      <c r="X26" s="313"/>
      <c r="Y26" s="313"/>
      <c r="Z26" s="313"/>
      <c r="AA26" s="313"/>
      <c r="AB26" s="313"/>
      <c r="AC26" s="313"/>
      <c r="AD26" s="313"/>
      <c r="AE26" s="313"/>
      <c r="AF26" s="30"/>
      <c r="AG26" s="30"/>
      <c r="AH26" s="30"/>
      <c r="AI26" s="30"/>
      <c r="AJ26" s="30"/>
      <c r="AK26" s="314">
        <f>ROUND($AV$51,2)</f>
        <v>0</v>
      </c>
      <c r="AL26" s="313"/>
      <c r="AM26" s="313"/>
      <c r="AN26" s="313"/>
      <c r="AO26" s="313"/>
      <c r="AP26" s="30"/>
      <c r="AQ26" s="31"/>
      <c r="BE26" s="316"/>
    </row>
    <row r="27" spans="2:57" s="6" customFormat="1" ht="15" customHeight="1">
      <c r="B27" s="29"/>
      <c r="C27" s="30"/>
      <c r="D27" s="30"/>
      <c r="E27" s="30"/>
      <c r="F27" s="30" t="s">
        <v>43</v>
      </c>
      <c r="G27" s="30"/>
      <c r="H27" s="30"/>
      <c r="I27" s="30"/>
      <c r="J27" s="30"/>
      <c r="K27" s="30"/>
      <c r="L27" s="312">
        <v>0.15</v>
      </c>
      <c r="M27" s="313"/>
      <c r="N27" s="313"/>
      <c r="O27" s="313"/>
      <c r="P27" s="30"/>
      <c r="Q27" s="30"/>
      <c r="R27" s="30"/>
      <c r="S27" s="30"/>
      <c r="T27" s="30"/>
      <c r="U27" s="30"/>
      <c r="V27" s="30"/>
      <c r="W27" s="314">
        <f>ROUND($BA$51,2)</f>
        <v>0</v>
      </c>
      <c r="X27" s="313"/>
      <c r="Y27" s="313"/>
      <c r="Z27" s="313"/>
      <c r="AA27" s="313"/>
      <c r="AB27" s="313"/>
      <c r="AC27" s="313"/>
      <c r="AD27" s="313"/>
      <c r="AE27" s="313"/>
      <c r="AF27" s="30"/>
      <c r="AG27" s="30"/>
      <c r="AH27" s="30"/>
      <c r="AI27" s="30"/>
      <c r="AJ27" s="30"/>
      <c r="AK27" s="314">
        <f>ROUND($AW$51,2)</f>
        <v>0</v>
      </c>
      <c r="AL27" s="313"/>
      <c r="AM27" s="313"/>
      <c r="AN27" s="313"/>
      <c r="AO27" s="313"/>
      <c r="AP27" s="30"/>
      <c r="AQ27" s="31"/>
      <c r="BE27" s="316"/>
    </row>
    <row r="28" spans="2:57" s="6" customFormat="1" ht="15" customHeight="1" hidden="1">
      <c r="B28" s="29"/>
      <c r="C28" s="30"/>
      <c r="D28" s="30"/>
      <c r="E28" s="30"/>
      <c r="F28" s="30" t="s">
        <v>44</v>
      </c>
      <c r="G28" s="30"/>
      <c r="H28" s="30"/>
      <c r="I28" s="30"/>
      <c r="J28" s="30"/>
      <c r="K28" s="30"/>
      <c r="L28" s="312">
        <v>0.21</v>
      </c>
      <c r="M28" s="313"/>
      <c r="N28" s="313"/>
      <c r="O28" s="313"/>
      <c r="P28" s="30"/>
      <c r="Q28" s="30"/>
      <c r="R28" s="30"/>
      <c r="S28" s="30"/>
      <c r="T28" s="30"/>
      <c r="U28" s="30"/>
      <c r="V28" s="30"/>
      <c r="W28" s="314">
        <f>ROUND($BB$51,2)</f>
        <v>0</v>
      </c>
      <c r="X28" s="313"/>
      <c r="Y28" s="313"/>
      <c r="Z28" s="313"/>
      <c r="AA28" s="313"/>
      <c r="AB28" s="313"/>
      <c r="AC28" s="313"/>
      <c r="AD28" s="313"/>
      <c r="AE28" s="313"/>
      <c r="AF28" s="30"/>
      <c r="AG28" s="30"/>
      <c r="AH28" s="30"/>
      <c r="AI28" s="30"/>
      <c r="AJ28" s="30"/>
      <c r="AK28" s="314">
        <v>0</v>
      </c>
      <c r="AL28" s="313"/>
      <c r="AM28" s="313"/>
      <c r="AN28" s="313"/>
      <c r="AO28" s="313"/>
      <c r="AP28" s="30"/>
      <c r="AQ28" s="31"/>
      <c r="BE28" s="316"/>
    </row>
    <row r="29" spans="2:57" s="6" customFormat="1" ht="15" customHeight="1" hidden="1">
      <c r="B29" s="29"/>
      <c r="C29" s="30"/>
      <c r="D29" s="30"/>
      <c r="E29" s="30"/>
      <c r="F29" s="30" t="s">
        <v>45</v>
      </c>
      <c r="G29" s="30"/>
      <c r="H29" s="30"/>
      <c r="I29" s="30"/>
      <c r="J29" s="30"/>
      <c r="K29" s="30"/>
      <c r="L29" s="312">
        <v>0.15</v>
      </c>
      <c r="M29" s="313"/>
      <c r="N29" s="313"/>
      <c r="O29" s="313"/>
      <c r="P29" s="30"/>
      <c r="Q29" s="30"/>
      <c r="R29" s="30"/>
      <c r="S29" s="30"/>
      <c r="T29" s="30"/>
      <c r="U29" s="30"/>
      <c r="V29" s="30"/>
      <c r="W29" s="314">
        <f>ROUND($BC$51,2)</f>
        <v>0</v>
      </c>
      <c r="X29" s="313"/>
      <c r="Y29" s="313"/>
      <c r="Z29" s="313"/>
      <c r="AA29" s="313"/>
      <c r="AB29" s="313"/>
      <c r="AC29" s="313"/>
      <c r="AD29" s="313"/>
      <c r="AE29" s="313"/>
      <c r="AF29" s="30"/>
      <c r="AG29" s="30"/>
      <c r="AH29" s="30"/>
      <c r="AI29" s="30"/>
      <c r="AJ29" s="30"/>
      <c r="AK29" s="314">
        <v>0</v>
      </c>
      <c r="AL29" s="313"/>
      <c r="AM29" s="313"/>
      <c r="AN29" s="313"/>
      <c r="AO29" s="313"/>
      <c r="AP29" s="30"/>
      <c r="AQ29" s="31"/>
      <c r="BE29" s="316"/>
    </row>
    <row r="30" spans="2:57" s="6" customFormat="1" ht="15" customHeight="1" hidden="1">
      <c r="B30" s="29"/>
      <c r="C30" s="30"/>
      <c r="D30" s="30"/>
      <c r="E30" s="30"/>
      <c r="F30" s="30" t="s">
        <v>46</v>
      </c>
      <c r="G30" s="30"/>
      <c r="H30" s="30"/>
      <c r="I30" s="30"/>
      <c r="J30" s="30"/>
      <c r="K30" s="30"/>
      <c r="L30" s="312">
        <v>0</v>
      </c>
      <c r="M30" s="313"/>
      <c r="N30" s="313"/>
      <c r="O30" s="313"/>
      <c r="P30" s="30"/>
      <c r="Q30" s="30"/>
      <c r="R30" s="30"/>
      <c r="S30" s="30"/>
      <c r="T30" s="30"/>
      <c r="U30" s="30"/>
      <c r="V30" s="30"/>
      <c r="W30" s="314">
        <f>ROUND($BD$51,2)</f>
        <v>0</v>
      </c>
      <c r="X30" s="313"/>
      <c r="Y30" s="313"/>
      <c r="Z30" s="313"/>
      <c r="AA30" s="313"/>
      <c r="AB30" s="313"/>
      <c r="AC30" s="313"/>
      <c r="AD30" s="313"/>
      <c r="AE30" s="313"/>
      <c r="AF30" s="30"/>
      <c r="AG30" s="30"/>
      <c r="AH30" s="30"/>
      <c r="AI30" s="30"/>
      <c r="AJ30" s="30"/>
      <c r="AK30" s="314">
        <v>0</v>
      </c>
      <c r="AL30" s="313"/>
      <c r="AM30" s="313"/>
      <c r="AN30" s="313"/>
      <c r="AO30" s="313"/>
      <c r="AP30" s="30"/>
      <c r="AQ30" s="31"/>
      <c r="BE30" s="316"/>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310"/>
    </row>
    <row r="32" spans="2:57" s="6" customFormat="1" ht="27" customHeight="1">
      <c r="B32" s="23"/>
      <c r="C32" s="32"/>
      <c r="D32" s="33" t="s">
        <v>47</v>
      </c>
      <c r="E32" s="34"/>
      <c r="F32" s="34"/>
      <c r="G32" s="34"/>
      <c r="H32" s="34"/>
      <c r="I32" s="34"/>
      <c r="J32" s="34"/>
      <c r="K32" s="34"/>
      <c r="L32" s="34"/>
      <c r="M32" s="34"/>
      <c r="N32" s="34"/>
      <c r="O32" s="34"/>
      <c r="P32" s="34"/>
      <c r="Q32" s="34"/>
      <c r="R32" s="34"/>
      <c r="S32" s="34"/>
      <c r="T32" s="35" t="s">
        <v>48</v>
      </c>
      <c r="U32" s="34"/>
      <c r="V32" s="34"/>
      <c r="W32" s="34"/>
      <c r="X32" s="299" t="s">
        <v>49</v>
      </c>
      <c r="Y32" s="296"/>
      <c r="Z32" s="296"/>
      <c r="AA32" s="296"/>
      <c r="AB32" s="296"/>
      <c r="AC32" s="34"/>
      <c r="AD32" s="34"/>
      <c r="AE32" s="34"/>
      <c r="AF32" s="34"/>
      <c r="AG32" s="34"/>
      <c r="AH32" s="34"/>
      <c r="AI32" s="34"/>
      <c r="AJ32" s="34"/>
      <c r="AK32" s="300">
        <f>SUM($AK$23:$AK$30)</f>
        <v>0</v>
      </c>
      <c r="AL32" s="296"/>
      <c r="AM32" s="296"/>
      <c r="AN32" s="296"/>
      <c r="AO32" s="301"/>
      <c r="AP32" s="32"/>
      <c r="AQ32" s="37"/>
      <c r="BE32" s="310"/>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50</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13</v>
      </c>
      <c r="D41" s="17"/>
      <c r="E41" s="17"/>
      <c r="F41" s="17"/>
      <c r="G41" s="17"/>
      <c r="H41" s="17"/>
      <c r="I41" s="17"/>
      <c r="J41" s="17"/>
      <c r="K41" s="17"/>
      <c r="L41" s="17" t="str">
        <f>$K$5</f>
        <v>04</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16</v>
      </c>
      <c r="D42" s="49"/>
      <c r="E42" s="49"/>
      <c r="F42" s="49"/>
      <c r="G42" s="49"/>
      <c r="H42" s="49"/>
      <c r="I42" s="49"/>
      <c r="J42" s="49"/>
      <c r="K42" s="49"/>
      <c r="L42" s="302" t="str">
        <f>$K$6</f>
        <v>Oprava barokního opevnění Prahy - aktualizovaná verze 09-2015</v>
      </c>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22</v>
      </c>
      <c r="D44" s="24"/>
      <c r="E44" s="24"/>
      <c r="F44" s="24"/>
      <c r="G44" s="24"/>
      <c r="H44" s="24"/>
      <c r="I44" s="24"/>
      <c r="J44" s="24"/>
      <c r="K44" s="24"/>
      <c r="L44" s="51" t="str">
        <f>IF($K$8="","",$K$8)</f>
        <v> </v>
      </c>
      <c r="M44" s="24"/>
      <c r="N44" s="24"/>
      <c r="O44" s="24"/>
      <c r="P44" s="24"/>
      <c r="Q44" s="24"/>
      <c r="R44" s="24"/>
      <c r="S44" s="24"/>
      <c r="T44" s="24"/>
      <c r="U44" s="24"/>
      <c r="V44" s="24"/>
      <c r="W44" s="24"/>
      <c r="X44" s="24"/>
      <c r="Y44" s="24"/>
      <c r="Z44" s="24"/>
      <c r="AA44" s="24"/>
      <c r="AB44" s="24"/>
      <c r="AC44" s="24"/>
      <c r="AD44" s="24"/>
      <c r="AE44" s="24"/>
      <c r="AF44" s="24"/>
      <c r="AG44" s="24"/>
      <c r="AH44" s="24"/>
      <c r="AI44" s="19" t="s">
        <v>24</v>
      </c>
      <c r="AJ44" s="24"/>
      <c r="AK44" s="24"/>
      <c r="AL44" s="24"/>
      <c r="AM44" s="304" t="str">
        <f>IF($AN$8="","",$AN$8)</f>
        <v>11.09.2015</v>
      </c>
      <c r="AN44" s="305"/>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28</v>
      </c>
      <c r="D46" s="24"/>
      <c r="E46" s="24"/>
      <c r="F46" s="24"/>
      <c r="G46" s="24"/>
      <c r="H46" s="24"/>
      <c r="I46" s="24"/>
      <c r="J46" s="24"/>
      <c r="K46" s="24"/>
      <c r="L46" s="17" t="str">
        <f>IF($E$11="","",$E$11)</f>
        <v>Úřad vlády ČR</v>
      </c>
      <c r="M46" s="24"/>
      <c r="N46" s="24"/>
      <c r="O46" s="24"/>
      <c r="P46" s="24"/>
      <c r="Q46" s="24"/>
      <c r="R46" s="24"/>
      <c r="S46" s="24"/>
      <c r="T46" s="24"/>
      <c r="U46" s="24"/>
      <c r="V46" s="24"/>
      <c r="W46" s="24"/>
      <c r="X46" s="24"/>
      <c r="Y46" s="24"/>
      <c r="Z46" s="24"/>
      <c r="AA46" s="24"/>
      <c r="AB46" s="24"/>
      <c r="AC46" s="24"/>
      <c r="AD46" s="24"/>
      <c r="AE46" s="24"/>
      <c r="AF46" s="24"/>
      <c r="AG46" s="24"/>
      <c r="AH46" s="24"/>
      <c r="AI46" s="19" t="s">
        <v>34</v>
      </c>
      <c r="AJ46" s="24"/>
      <c r="AK46" s="24"/>
      <c r="AL46" s="24"/>
      <c r="AM46" s="306" t="str">
        <f>IF($E$17="","",$E$17)</f>
        <v> </v>
      </c>
      <c r="AN46" s="305"/>
      <c r="AO46" s="305"/>
      <c r="AP46" s="305"/>
      <c r="AQ46" s="24"/>
      <c r="AR46" s="43"/>
      <c r="AS46" s="307" t="s">
        <v>51</v>
      </c>
      <c r="AT46" s="308"/>
      <c r="AU46" s="53"/>
      <c r="AV46" s="53"/>
      <c r="AW46" s="53"/>
      <c r="AX46" s="53"/>
      <c r="AY46" s="53"/>
      <c r="AZ46" s="53"/>
      <c r="BA46" s="53"/>
      <c r="BB46" s="53"/>
      <c r="BC46" s="53"/>
      <c r="BD46" s="54"/>
    </row>
    <row r="47" spans="2:56" s="6" customFormat="1" ht="15.75" customHeight="1">
      <c r="B47" s="23"/>
      <c r="C47" s="19" t="s">
        <v>32</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309"/>
      <c r="AT47" s="310"/>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311"/>
      <c r="AT48" s="305"/>
      <c r="AU48" s="24"/>
      <c r="AV48" s="24"/>
      <c r="AW48" s="24"/>
      <c r="AX48" s="24"/>
      <c r="AY48" s="24"/>
      <c r="AZ48" s="24"/>
      <c r="BA48" s="24"/>
      <c r="BB48" s="24"/>
      <c r="BC48" s="24"/>
      <c r="BD48" s="57"/>
    </row>
    <row r="49" spans="2:57" s="6" customFormat="1" ht="30" customHeight="1">
      <c r="B49" s="23"/>
      <c r="C49" s="295" t="s">
        <v>52</v>
      </c>
      <c r="D49" s="296"/>
      <c r="E49" s="296"/>
      <c r="F49" s="296"/>
      <c r="G49" s="296"/>
      <c r="H49" s="34"/>
      <c r="I49" s="297" t="s">
        <v>53</v>
      </c>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8" t="s">
        <v>54</v>
      </c>
      <c r="AH49" s="296"/>
      <c r="AI49" s="296"/>
      <c r="AJ49" s="296"/>
      <c r="AK49" s="296"/>
      <c r="AL49" s="296"/>
      <c r="AM49" s="296"/>
      <c r="AN49" s="297" t="s">
        <v>55</v>
      </c>
      <c r="AO49" s="296"/>
      <c r="AP49" s="296"/>
      <c r="AQ49" s="58" t="s">
        <v>56</v>
      </c>
      <c r="AR49" s="43"/>
      <c r="AS49" s="59" t="s">
        <v>57</v>
      </c>
      <c r="AT49" s="60" t="s">
        <v>58</v>
      </c>
      <c r="AU49" s="60" t="s">
        <v>59</v>
      </c>
      <c r="AV49" s="60" t="s">
        <v>60</v>
      </c>
      <c r="AW49" s="60" t="s">
        <v>61</v>
      </c>
      <c r="AX49" s="60" t="s">
        <v>62</v>
      </c>
      <c r="AY49" s="60" t="s">
        <v>63</v>
      </c>
      <c r="AZ49" s="60" t="s">
        <v>64</v>
      </c>
      <c r="BA49" s="60" t="s">
        <v>65</v>
      </c>
      <c r="BB49" s="60" t="s">
        <v>66</v>
      </c>
      <c r="BC49" s="60" t="s">
        <v>67</v>
      </c>
      <c r="BD49" s="61" t="s">
        <v>68</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76" s="47" customFormat="1" ht="33" customHeight="1">
      <c r="B51" s="48"/>
      <c r="C51" s="66" t="s">
        <v>69</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93">
        <f>ROUND(SUM($AG$52:$AG$55),2)</f>
        <v>0</v>
      </c>
      <c r="AH51" s="294"/>
      <c r="AI51" s="294"/>
      <c r="AJ51" s="294"/>
      <c r="AK51" s="294"/>
      <c r="AL51" s="294"/>
      <c r="AM51" s="294"/>
      <c r="AN51" s="293">
        <f>SUM($AG$51,$AT$51)</f>
        <v>0</v>
      </c>
      <c r="AO51" s="294"/>
      <c r="AP51" s="294"/>
      <c r="AQ51" s="68"/>
      <c r="AR51" s="50"/>
      <c r="AS51" s="69">
        <f>ROUND(SUM($AS$52:$AS$55),2)</f>
        <v>0</v>
      </c>
      <c r="AT51" s="70">
        <f>ROUND(SUM($AV$51:$AW$51),2)</f>
        <v>0</v>
      </c>
      <c r="AU51" s="71">
        <f>ROUND(SUM($AU$52:$AU$55),5)</f>
        <v>0</v>
      </c>
      <c r="AV51" s="70">
        <f>ROUND($AZ$51*$L$26,2)</f>
        <v>0</v>
      </c>
      <c r="AW51" s="70">
        <f>ROUND($BA$51*$L$27,2)</f>
        <v>0</v>
      </c>
      <c r="AX51" s="70">
        <f>ROUND($BB$51*$L$26,2)</f>
        <v>0</v>
      </c>
      <c r="AY51" s="70">
        <f>ROUND($BC$51*$L$27,2)</f>
        <v>0</v>
      </c>
      <c r="AZ51" s="70">
        <f>ROUND(SUM($AZ$52:$AZ$55),2)</f>
        <v>0</v>
      </c>
      <c r="BA51" s="70">
        <f>ROUND(SUM($BA$52:$BA$55),2)</f>
        <v>0</v>
      </c>
      <c r="BB51" s="70">
        <f>ROUND(SUM($BB$52:$BB$55),2)</f>
        <v>0</v>
      </c>
      <c r="BC51" s="70">
        <f>ROUND(SUM($BC$52:$BC$55),2)</f>
        <v>0</v>
      </c>
      <c r="BD51" s="72">
        <f>ROUND(SUM($BD$52:$BD$55),2)</f>
        <v>0</v>
      </c>
      <c r="BS51" s="47" t="s">
        <v>70</v>
      </c>
      <c r="BT51" s="47" t="s">
        <v>71</v>
      </c>
      <c r="BU51" s="73" t="s">
        <v>72</v>
      </c>
      <c r="BV51" s="47" t="s">
        <v>73</v>
      </c>
      <c r="BW51" s="47" t="s">
        <v>5</v>
      </c>
      <c r="BX51" s="47" t="s">
        <v>74</v>
      </c>
    </row>
    <row r="52" spans="1:91" s="74" customFormat="1" ht="28.5" customHeight="1">
      <c r="A52" s="198" t="s">
        <v>634</v>
      </c>
      <c r="B52" s="75"/>
      <c r="C52" s="76"/>
      <c r="D52" s="291" t="s">
        <v>71</v>
      </c>
      <c r="E52" s="292"/>
      <c r="F52" s="292"/>
      <c r="G52" s="292"/>
      <c r="H52" s="292"/>
      <c r="I52" s="76"/>
      <c r="J52" s="291" t="s">
        <v>75</v>
      </c>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89">
        <f>'0 - Vedlejší a ostatní ná...'!$J$27</f>
        <v>0</v>
      </c>
      <c r="AH52" s="290"/>
      <c r="AI52" s="290"/>
      <c r="AJ52" s="290"/>
      <c r="AK52" s="290"/>
      <c r="AL52" s="290"/>
      <c r="AM52" s="290"/>
      <c r="AN52" s="289">
        <f>SUM($AG$52,$AT$52)</f>
        <v>0</v>
      </c>
      <c r="AO52" s="290"/>
      <c r="AP52" s="290"/>
      <c r="AQ52" s="77" t="s">
        <v>76</v>
      </c>
      <c r="AR52" s="78"/>
      <c r="AS52" s="79">
        <v>0</v>
      </c>
      <c r="AT52" s="80">
        <f>ROUND(SUM($AV$52:$AW$52),2)</f>
        <v>0</v>
      </c>
      <c r="AU52" s="81">
        <f>'0 - Vedlejší a ostatní ná...'!$P$77</f>
        <v>0</v>
      </c>
      <c r="AV52" s="80">
        <f>'0 - Vedlejší a ostatní ná...'!$J$30</f>
        <v>0</v>
      </c>
      <c r="AW52" s="80">
        <f>'0 - Vedlejší a ostatní ná...'!$J$31</f>
        <v>0</v>
      </c>
      <c r="AX52" s="80">
        <f>'0 - Vedlejší a ostatní ná...'!$J$32</f>
        <v>0</v>
      </c>
      <c r="AY52" s="80">
        <f>'0 - Vedlejší a ostatní ná...'!$J$33</f>
        <v>0</v>
      </c>
      <c r="AZ52" s="80">
        <f>'0 - Vedlejší a ostatní ná...'!$F$30</f>
        <v>0</v>
      </c>
      <c r="BA52" s="80">
        <f>'0 - Vedlejší a ostatní ná...'!$F$31</f>
        <v>0</v>
      </c>
      <c r="BB52" s="80">
        <f>'0 - Vedlejší a ostatní ná...'!$F$32</f>
        <v>0</v>
      </c>
      <c r="BC52" s="80">
        <f>'0 - Vedlejší a ostatní ná...'!$F$33</f>
        <v>0</v>
      </c>
      <c r="BD52" s="82">
        <f>'0 - Vedlejší a ostatní ná...'!$F$34</f>
        <v>0</v>
      </c>
      <c r="BT52" s="74" t="s">
        <v>21</v>
      </c>
      <c r="BV52" s="74" t="s">
        <v>73</v>
      </c>
      <c r="BW52" s="74" t="s">
        <v>77</v>
      </c>
      <c r="BX52" s="74" t="s">
        <v>5</v>
      </c>
      <c r="CM52" s="74" t="s">
        <v>78</v>
      </c>
    </row>
    <row r="53" spans="1:91" s="74" customFormat="1" ht="28.5" customHeight="1">
      <c r="A53" s="198" t="s">
        <v>634</v>
      </c>
      <c r="B53" s="75"/>
      <c r="C53" s="76"/>
      <c r="D53" s="291" t="s">
        <v>21</v>
      </c>
      <c r="E53" s="292"/>
      <c r="F53" s="292"/>
      <c r="G53" s="292"/>
      <c r="H53" s="292"/>
      <c r="I53" s="76"/>
      <c r="J53" s="291" t="s">
        <v>79</v>
      </c>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89">
        <f>'1 - Přípravné práce'!$J$27</f>
        <v>0</v>
      </c>
      <c r="AH53" s="290"/>
      <c r="AI53" s="290"/>
      <c r="AJ53" s="290"/>
      <c r="AK53" s="290"/>
      <c r="AL53" s="290"/>
      <c r="AM53" s="290"/>
      <c r="AN53" s="289">
        <f>SUM($AG$53,$AT$53)</f>
        <v>0</v>
      </c>
      <c r="AO53" s="290"/>
      <c r="AP53" s="290"/>
      <c r="AQ53" s="77" t="s">
        <v>76</v>
      </c>
      <c r="AR53" s="78"/>
      <c r="AS53" s="79">
        <v>0</v>
      </c>
      <c r="AT53" s="80">
        <f>ROUND(SUM($AV$53:$AW$53),2)</f>
        <v>0</v>
      </c>
      <c r="AU53" s="81">
        <f>'1 - Přípravné práce'!$P$80</f>
        <v>0</v>
      </c>
      <c r="AV53" s="80">
        <f>'1 - Přípravné práce'!$J$30</f>
        <v>0</v>
      </c>
      <c r="AW53" s="80">
        <f>'1 - Přípravné práce'!$J$31</f>
        <v>0</v>
      </c>
      <c r="AX53" s="80">
        <f>'1 - Přípravné práce'!$J$32</f>
        <v>0</v>
      </c>
      <c r="AY53" s="80">
        <f>'1 - Přípravné práce'!$J$33</f>
        <v>0</v>
      </c>
      <c r="AZ53" s="80">
        <f>'1 - Přípravné práce'!$F$30</f>
        <v>0</v>
      </c>
      <c r="BA53" s="80">
        <f>'1 - Přípravné práce'!$F$31</f>
        <v>0</v>
      </c>
      <c r="BB53" s="80">
        <f>'1 - Přípravné práce'!$F$32</f>
        <v>0</v>
      </c>
      <c r="BC53" s="80">
        <f>'1 - Přípravné práce'!$F$33</f>
        <v>0</v>
      </c>
      <c r="BD53" s="82">
        <f>'1 - Přípravné práce'!$F$34</f>
        <v>0</v>
      </c>
      <c r="BT53" s="74" t="s">
        <v>21</v>
      </c>
      <c r="BV53" s="74" t="s">
        <v>73</v>
      </c>
      <c r="BW53" s="74" t="s">
        <v>80</v>
      </c>
      <c r="BX53" s="74" t="s">
        <v>5</v>
      </c>
      <c r="CM53" s="74" t="s">
        <v>78</v>
      </c>
    </row>
    <row r="54" spans="1:91" s="74" customFormat="1" ht="28.5" customHeight="1">
      <c r="A54" s="198" t="s">
        <v>634</v>
      </c>
      <c r="B54" s="75"/>
      <c r="C54" s="76"/>
      <c r="D54" s="291" t="s">
        <v>78</v>
      </c>
      <c r="E54" s="292"/>
      <c r="F54" s="292"/>
      <c r="G54" s="292"/>
      <c r="H54" s="292"/>
      <c r="I54" s="76"/>
      <c r="J54" s="291" t="s">
        <v>81</v>
      </c>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89">
        <f>'2 - Opěrná zeď 1'!$J$27</f>
        <v>0</v>
      </c>
      <c r="AH54" s="290"/>
      <c r="AI54" s="290"/>
      <c r="AJ54" s="290"/>
      <c r="AK54" s="290"/>
      <c r="AL54" s="290"/>
      <c r="AM54" s="290"/>
      <c r="AN54" s="289">
        <f>SUM($AG$54,$AT$54)</f>
        <v>0</v>
      </c>
      <c r="AO54" s="290"/>
      <c r="AP54" s="290"/>
      <c r="AQ54" s="77" t="s">
        <v>76</v>
      </c>
      <c r="AR54" s="78"/>
      <c r="AS54" s="79">
        <v>0</v>
      </c>
      <c r="AT54" s="80">
        <f>ROUND(SUM($AV$54:$AW$54),2)</f>
        <v>0</v>
      </c>
      <c r="AU54" s="81">
        <f>'2 - Opěrná zeď 1'!$P$87</f>
        <v>0</v>
      </c>
      <c r="AV54" s="80">
        <f>'2 - Opěrná zeď 1'!$J$30</f>
        <v>0</v>
      </c>
      <c r="AW54" s="80">
        <f>'2 - Opěrná zeď 1'!$J$31</f>
        <v>0</v>
      </c>
      <c r="AX54" s="80">
        <f>'2 - Opěrná zeď 1'!$J$32</f>
        <v>0</v>
      </c>
      <c r="AY54" s="80">
        <f>'2 - Opěrná zeď 1'!$J$33</f>
        <v>0</v>
      </c>
      <c r="AZ54" s="80">
        <f>'2 - Opěrná zeď 1'!$F$30</f>
        <v>0</v>
      </c>
      <c r="BA54" s="80">
        <f>'2 - Opěrná zeď 1'!$F$31</f>
        <v>0</v>
      </c>
      <c r="BB54" s="80">
        <f>'2 - Opěrná zeď 1'!$F$32</f>
        <v>0</v>
      </c>
      <c r="BC54" s="80">
        <f>'2 - Opěrná zeď 1'!$F$33</f>
        <v>0</v>
      </c>
      <c r="BD54" s="82">
        <f>'2 - Opěrná zeď 1'!$F$34</f>
        <v>0</v>
      </c>
      <c r="BT54" s="74" t="s">
        <v>21</v>
      </c>
      <c r="BV54" s="74" t="s">
        <v>73</v>
      </c>
      <c r="BW54" s="74" t="s">
        <v>82</v>
      </c>
      <c r="BX54" s="74" t="s">
        <v>5</v>
      </c>
      <c r="CM54" s="74" t="s">
        <v>78</v>
      </c>
    </row>
    <row r="55" spans="1:91" s="74" customFormat="1" ht="28.5" customHeight="1">
      <c r="A55" s="198" t="s">
        <v>634</v>
      </c>
      <c r="B55" s="75"/>
      <c r="C55" s="76"/>
      <c r="D55" s="291" t="s">
        <v>83</v>
      </c>
      <c r="E55" s="292"/>
      <c r="F55" s="292"/>
      <c r="G55" s="292"/>
      <c r="H55" s="292"/>
      <c r="I55" s="76"/>
      <c r="J55" s="291" t="s">
        <v>84</v>
      </c>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89">
        <f>'3 - Opěrná zeď 2A, 2B'!$J$27</f>
        <v>0</v>
      </c>
      <c r="AH55" s="290"/>
      <c r="AI55" s="290"/>
      <c r="AJ55" s="290"/>
      <c r="AK55" s="290"/>
      <c r="AL55" s="290"/>
      <c r="AM55" s="290"/>
      <c r="AN55" s="289">
        <f>SUM($AG$55,$AT$55)</f>
        <v>0</v>
      </c>
      <c r="AO55" s="290"/>
      <c r="AP55" s="290"/>
      <c r="AQ55" s="77" t="s">
        <v>76</v>
      </c>
      <c r="AR55" s="78"/>
      <c r="AS55" s="83">
        <v>0</v>
      </c>
      <c r="AT55" s="84">
        <f>ROUND(SUM($AV$55:$AW$55),2)</f>
        <v>0</v>
      </c>
      <c r="AU55" s="85">
        <f>'3 - Opěrná zeď 2A, 2B'!$P$87</f>
        <v>0</v>
      </c>
      <c r="AV55" s="84">
        <f>'3 - Opěrná zeď 2A, 2B'!$J$30</f>
        <v>0</v>
      </c>
      <c r="AW55" s="84">
        <f>'3 - Opěrná zeď 2A, 2B'!$J$31</f>
        <v>0</v>
      </c>
      <c r="AX55" s="84">
        <f>'3 - Opěrná zeď 2A, 2B'!$J$32</f>
        <v>0</v>
      </c>
      <c r="AY55" s="84">
        <f>'3 - Opěrná zeď 2A, 2B'!$J$33</f>
        <v>0</v>
      </c>
      <c r="AZ55" s="84">
        <f>'3 - Opěrná zeď 2A, 2B'!$F$30</f>
        <v>0</v>
      </c>
      <c r="BA55" s="84">
        <f>'3 - Opěrná zeď 2A, 2B'!$F$31</f>
        <v>0</v>
      </c>
      <c r="BB55" s="84">
        <f>'3 - Opěrná zeď 2A, 2B'!$F$32</f>
        <v>0</v>
      </c>
      <c r="BC55" s="84">
        <f>'3 - Opěrná zeď 2A, 2B'!$F$33</f>
        <v>0</v>
      </c>
      <c r="BD55" s="86">
        <f>'3 - Opěrná zeď 2A, 2B'!$F$34</f>
        <v>0</v>
      </c>
      <c r="BT55" s="74" t="s">
        <v>21</v>
      </c>
      <c r="BV55" s="74" t="s">
        <v>73</v>
      </c>
      <c r="BW55" s="74" t="s">
        <v>85</v>
      </c>
      <c r="BX55" s="74" t="s">
        <v>5</v>
      </c>
      <c r="CM55" s="74" t="s">
        <v>78</v>
      </c>
    </row>
    <row r="56" spans="2:44" s="6" customFormat="1" ht="30.75" customHeight="1">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43"/>
    </row>
    <row r="57" spans="2:44" s="6" customFormat="1" ht="7.5" customHeight="1">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3"/>
    </row>
  </sheetData>
  <sheetProtection password="CC35" sheet="1" objects="1" scenarios="1" formatColumns="0" formatRows="0" sort="0" autoFilter="0"/>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AS46:AT48"/>
    <mergeCell ref="L29:O29"/>
    <mergeCell ref="W29:AE29"/>
    <mergeCell ref="AK29:AO29"/>
    <mergeCell ref="L30:O30"/>
    <mergeCell ref="W30:AE30"/>
    <mergeCell ref="AK30:AO30"/>
    <mergeCell ref="AG52:AM52"/>
    <mergeCell ref="D52:H52"/>
    <mergeCell ref="J52:AF52"/>
    <mergeCell ref="X32:AB32"/>
    <mergeCell ref="AK32:AO32"/>
    <mergeCell ref="L42:AO42"/>
    <mergeCell ref="AM44:AN44"/>
    <mergeCell ref="AM46:AP46"/>
    <mergeCell ref="J53:AF53"/>
    <mergeCell ref="AN54:AP54"/>
    <mergeCell ref="AG54:AM54"/>
    <mergeCell ref="D54:H54"/>
    <mergeCell ref="J54:AF54"/>
    <mergeCell ref="C49:G49"/>
    <mergeCell ref="I49:AF49"/>
    <mergeCell ref="AG49:AM49"/>
    <mergeCell ref="AN49:AP49"/>
    <mergeCell ref="AN52:AP52"/>
    <mergeCell ref="AR2:BE2"/>
    <mergeCell ref="AN55:AP55"/>
    <mergeCell ref="AG55:AM55"/>
    <mergeCell ref="D55:H55"/>
    <mergeCell ref="J55:AF55"/>
    <mergeCell ref="AG51:AM51"/>
    <mergeCell ref="AN51:AP51"/>
    <mergeCell ref="AN53:AP53"/>
    <mergeCell ref="AG53:AM53"/>
    <mergeCell ref="D53:H53"/>
  </mergeCells>
  <hyperlinks>
    <hyperlink ref="K1:S1" location="C2" tooltip="Rekapitulace stavby" display="1) Rekapitulace stavby"/>
    <hyperlink ref="W1:AI1" location="C51" tooltip="Rekapitulace objektů stavby a soupisů prací" display="2) Rekapitulace objektů stavby a soupisů prací"/>
    <hyperlink ref="A52" location="'0 - Vedlejší a ostatní ná...'!C2" tooltip="0 - Vedlejší a ostatní ná..." display="/"/>
    <hyperlink ref="A53" location="'1 - Přípravné práce'!C2" tooltip="1 - Přípravné práce" display="/"/>
    <hyperlink ref="A54" location="'2 - Opěrná zeď 1'!C2" tooltip="2 - Opěrná zeď 1" display="/"/>
    <hyperlink ref="A55" location="'3 - Opěrná zeď 2A, 2B'!C2" tooltip="3 - Opěrná zeď 2A, 2B" display="/"/>
  </hyperlinks>
  <printOptions/>
  <pageMargins left="0.5905511811023623" right="0.5905511811023623" top="0.5905511811023623" bottom="0.5905511811023623" header="0" footer="0"/>
  <pageSetup blackAndWhite="1" fitToHeight="100"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8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00"/>
      <c r="C1" s="200"/>
      <c r="D1" s="199" t="s">
        <v>1</v>
      </c>
      <c r="E1" s="200"/>
      <c r="F1" s="201" t="s">
        <v>635</v>
      </c>
      <c r="G1" s="324" t="s">
        <v>636</v>
      </c>
      <c r="H1" s="324"/>
      <c r="I1" s="200"/>
      <c r="J1" s="201" t="s">
        <v>637</v>
      </c>
      <c r="K1" s="199" t="s">
        <v>86</v>
      </c>
      <c r="L1" s="201" t="s">
        <v>638</v>
      </c>
      <c r="M1" s="201"/>
      <c r="N1" s="201"/>
      <c r="O1" s="201"/>
      <c r="P1" s="201"/>
      <c r="Q1" s="201"/>
      <c r="R1" s="201"/>
      <c r="S1" s="201"/>
      <c r="T1" s="201"/>
      <c r="U1" s="197"/>
      <c r="V1" s="197"/>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87"/>
      <c r="M2" s="288"/>
      <c r="N2" s="288"/>
      <c r="O2" s="288"/>
      <c r="P2" s="288"/>
      <c r="Q2" s="288"/>
      <c r="R2" s="288"/>
      <c r="S2" s="288"/>
      <c r="T2" s="288"/>
      <c r="U2" s="288"/>
      <c r="V2" s="288"/>
      <c r="AT2" s="2" t="s">
        <v>77</v>
      </c>
    </row>
    <row r="3" spans="2:46" s="2" customFormat="1" ht="7.5" customHeight="1">
      <c r="B3" s="7"/>
      <c r="C3" s="8"/>
      <c r="D3" s="8"/>
      <c r="E3" s="8"/>
      <c r="F3" s="8"/>
      <c r="G3" s="8"/>
      <c r="H3" s="8"/>
      <c r="I3" s="87"/>
      <c r="J3" s="8"/>
      <c r="K3" s="9"/>
      <c r="AT3" s="2" t="s">
        <v>78</v>
      </c>
    </row>
    <row r="4" spans="2:46" s="2" customFormat="1" ht="37.5" customHeight="1">
      <c r="B4" s="10"/>
      <c r="C4" s="11"/>
      <c r="D4" s="12" t="s">
        <v>87</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325" t="str">
        <f>'Rekapitulace stavby'!$K$6</f>
        <v>Oprava barokního opevnění Prahy - aktualizovaná verze 09-2015</v>
      </c>
      <c r="F7" s="317"/>
      <c r="G7" s="317"/>
      <c r="H7" s="317"/>
      <c r="J7" s="11"/>
      <c r="K7" s="13"/>
    </row>
    <row r="8" spans="2:11" s="6" customFormat="1" ht="15.75" customHeight="1">
      <c r="B8" s="23"/>
      <c r="C8" s="24"/>
      <c r="D8" s="19" t="s">
        <v>88</v>
      </c>
      <c r="E8" s="24"/>
      <c r="F8" s="24"/>
      <c r="G8" s="24"/>
      <c r="H8" s="24"/>
      <c r="J8" s="24"/>
      <c r="K8" s="27"/>
    </row>
    <row r="9" spans="2:11" s="6" customFormat="1" ht="37.5" customHeight="1">
      <c r="B9" s="23"/>
      <c r="C9" s="24"/>
      <c r="D9" s="24"/>
      <c r="E9" s="302" t="s">
        <v>89</v>
      </c>
      <c r="F9" s="305"/>
      <c r="G9" s="305"/>
      <c r="H9" s="305"/>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88" t="s">
        <v>20</v>
      </c>
      <c r="J11" s="17"/>
      <c r="K11" s="27"/>
    </row>
    <row r="12" spans="2:11" s="6" customFormat="1" ht="15" customHeight="1">
      <c r="B12" s="23"/>
      <c r="C12" s="24"/>
      <c r="D12" s="19" t="s">
        <v>22</v>
      </c>
      <c r="E12" s="24"/>
      <c r="F12" s="17" t="s">
        <v>23</v>
      </c>
      <c r="G12" s="24"/>
      <c r="H12" s="24"/>
      <c r="I12" s="88" t="s">
        <v>24</v>
      </c>
      <c r="J12" s="52" t="str">
        <f>'Rekapitulace stavby'!$AN$8</f>
        <v>11.09.2015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8" t="s">
        <v>29</v>
      </c>
      <c r="J14" s="17">
        <f>IF('Rekapitulace stavby'!$AN$10="","",'Rekapitulace stavby'!$AN$10)</f>
      </c>
      <c r="K14" s="27"/>
    </row>
    <row r="15" spans="2:11" s="6" customFormat="1" ht="18.75" customHeight="1">
      <c r="B15" s="23"/>
      <c r="C15" s="24"/>
      <c r="D15" s="24"/>
      <c r="E15" s="17" t="str">
        <f>IF('Rekapitulace stavby'!$E$11="","",'Rekapitulace stavby'!$E$11)</f>
        <v>Úřad vlády ČR</v>
      </c>
      <c r="F15" s="24"/>
      <c r="G15" s="24"/>
      <c r="H15" s="24"/>
      <c r="I15" s="88" t="s">
        <v>31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8"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8" t="s">
        <v>29</v>
      </c>
      <c r="J20" s="17">
        <f>IF('Rekapitulace stavby'!$AN$16="","",'Rekapitulace stavby'!$AN$16)</f>
      </c>
      <c r="K20" s="27"/>
    </row>
    <row r="21" spans="2:11" s="6" customFormat="1" ht="18.75" customHeight="1">
      <c r="B21" s="23"/>
      <c r="C21" s="24"/>
      <c r="D21" s="24"/>
      <c r="E21" s="17" t="str">
        <f>IF('Rekapitulace stavby'!$E$17="","",'Rekapitulace stavby'!$E$17)</f>
        <v> </v>
      </c>
      <c r="F21" s="24"/>
      <c r="G21" s="24"/>
      <c r="H21" s="24"/>
      <c r="I21" s="88" t="s">
        <v>31</v>
      </c>
      <c r="J21" s="17">
        <f>IF('Rekapitulace stavby'!$AN$17="","",'Rekapitulace stavby'!$AN$17)</f>
      </c>
      <c r="K21" s="27"/>
    </row>
    <row r="22" spans="2:11" s="6" customFormat="1" ht="7.5" customHeight="1">
      <c r="B22" s="23"/>
      <c r="C22" s="24"/>
      <c r="D22" s="24"/>
      <c r="E22" s="24"/>
      <c r="F22" s="24"/>
      <c r="G22" s="24"/>
      <c r="H22" s="24"/>
      <c r="J22" s="24"/>
      <c r="K22" s="27"/>
    </row>
    <row r="23" spans="2:11" s="6" customFormat="1" ht="15" customHeight="1">
      <c r="B23" s="23"/>
      <c r="C23" s="24"/>
      <c r="D23" s="19" t="s">
        <v>36</v>
      </c>
      <c r="E23" s="24"/>
      <c r="F23" s="24"/>
      <c r="G23" s="24"/>
      <c r="H23" s="24"/>
      <c r="J23" s="24"/>
      <c r="K23" s="27"/>
    </row>
    <row r="24" spans="2:11" s="89" customFormat="1" ht="15.75" customHeight="1">
      <c r="B24" s="90"/>
      <c r="C24" s="91"/>
      <c r="D24" s="91"/>
      <c r="E24" s="320"/>
      <c r="F24" s="326"/>
      <c r="G24" s="326"/>
      <c r="H24" s="326"/>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37</v>
      </c>
      <c r="E27" s="24"/>
      <c r="F27" s="24"/>
      <c r="G27" s="24"/>
      <c r="H27" s="24"/>
      <c r="J27" s="67">
        <f>ROUND($J$77,2)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39</v>
      </c>
      <c r="G29" s="24"/>
      <c r="H29" s="24"/>
      <c r="I29" s="95" t="s">
        <v>38</v>
      </c>
      <c r="J29" s="28" t="s">
        <v>40</v>
      </c>
      <c r="K29" s="27"/>
    </row>
    <row r="30" spans="2:11" s="6" customFormat="1" ht="15" customHeight="1">
      <c r="B30" s="23"/>
      <c r="C30" s="24"/>
      <c r="D30" s="30" t="s">
        <v>41</v>
      </c>
      <c r="E30" s="30" t="s">
        <v>42</v>
      </c>
      <c r="F30" s="96">
        <f>ROUND(SUM($BE$77:$BE$87),2)</f>
        <v>0</v>
      </c>
      <c r="G30" s="24"/>
      <c r="H30" s="24"/>
      <c r="I30" s="97">
        <v>0.21</v>
      </c>
      <c r="J30" s="96">
        <f>ROUND(ROUND((SUM($BE$77:$BE$87)),2)*$I$30,2)</f>
        <v>0</v>
      </c>
      <c r="K30" s="27"/>
    </row>
    <row r="31" spans="2:11" s="6" customFormat="1" ht="15" customHeight="1">
      <c r="B31" s="23"/>
      <c r="C31" s="24"/>
      <c r="D31" s="24"/>
      <c r="E31" s="30" t="s">
        <v>43</v>
      </c>
      <c r="F31" s="96">
        <f>ROUND(SUM($BF$77:$BF$87),2)</f>
        <v>0</v>
      </c>
      <c r="G31" s="24"/>
      <c r="H31" s="24"/>
      <c r="I31" s="97">
        <v>0.15</v>
      </c>
      <c r="J31" s="96">
        <f>ROUND(ROUND((SUM($BF$77:$BF$87)),2)*$I$31,2)</f>
        <v>0</v>
      </c>
      <c r="K31" s="27"/>
    </row>
    <row r="32" spans="2:11" s="6" customFormat="1" ht="15" customHeight="1" hidden="1">
      <c r="B32" s="23"/>
      <c r="C32" s="24"/>
      <c r="D32" s="24"/>
      <c r="E32" s="30" t="s">
        <v>44</v>
      </c>
      <c r="F32" s="96">
        <f>ROUND(SUM($BG$77:$BG$87),2)</f>
        <v>0</v>
      </c>
      <c r="G32" s="24"/>
      <c r="H32" s="24"/>
      <c r="I32" s="97">
        <v>0.21</v>
      </c>
      <c r="J32" s="96">
        <v>0</v>
      </c>
      <c r="K32" s="27"/>
    </row>
    <row r="33" spans="2:11" s="6" customFormat="1" ht="15" customHeight="1" hidden="1">
      <c r="B33" s="23"/>
      <c r="C33" s="24"/>
      <c r="D33" s="24"/>
      <c r="E33" s="30" t="s">
        <v>45</v>
      </c>
      <c r="F33" s="96">
        <f>ROUND(SUM($BH$77:$BH$87),2)</f>
        <v>0</v>
      </c>
      <c r="G33" s="24"/>
      <c r="H33" s="24"/>
      <c r="I33" s="97">
        <v>0.15</v>
      </c>
      <c r="J33" s="96">
        <v>0</v>
      </c>
      <c r="K33" s="27"/>
    </row>
    <row r="34" spans="2:11" s="6" customFormat="1" ht="15" customHeight="1" hidden="1">
      <c r="B34" s="23"/>
      <c r="C34" s="24"/>
      <c r="D34" s="24"/>
      <c r="E34" s="30" t="s">
        <v>46</v>
      </c>
      <c r="F34" s="96">
        <f>ROUND(SUM($BI$77:$BI$87),2)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47</v>
      </c>
      <c r="E36" s="34"/>
      <c r="F36" s="34"/>
      <c r="G36" s="98" t="s">
        <v>48</v>
      </c>
      <c r="H36" s="35" t="s">
        <v>49</v>
      </c>
      <c r="I36" s="99"/>
      <c r="J36" s="36">
        <f>SUM($J$27:$J$34)</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90</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325" t="str">
        <f>$E$7</f>
        <v>Oprava barokního opevnění Prahy - aktualizovaná verze 09-2015</v>
      </c>
      <c r="F45" s="305"/>
      <c r="G45" s="305"/>
      <c r="H45" s="305"/>
      <c r="J45" s="24"/>
      <c r="K45" s="27"/>
    </row>
    <row r="46" spans="2:11" s="6" customFormat="1" ht="15" customHeight="1">
      <c r="B46" s="23"/>
      <c r="C46" s="19" t="s">
        <v>88</v>
      </c>
      <c r="D46" s="24"/>
      <c r="E46" s="24"/>
      <c r="F46" s="24"/>
      <c r="G46" s="24"/>
      <c r="H46" s="24"/>
      <c r="J46" s="24"/>
      <c r="K46" s="27"/>
    </row>
    <row r="47" spans="2:11" s="6" customFormat="1" ht="19.5" customHeight="1">
      <c r="B47" s="23"/>
      <c r="C47" s="24"/>
      <c r="D47" s="24"/>
      <c r="E47" s="302" t="str">
        <f>$E$9</f>
        <v>0 - Vedlejší a ostatní náklady</v>
      </c>
      <c r="F47" s="305"/>
      <c r="G47" s="305"/>
      <c r="H47" s="305"/>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 </v>
      </c>
      <c r="G49" s="24"/>
      <c r="H49" s="24"/>
      <c r="I49" s="88" t="s">
        <v>24</v>
      </c>
      <c r="J49" s="52" t="str">
        <f>IF($J$12="","",$J$12)</f>
        <v>11.09.2015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Úřad vlády ČR</v>
      </c>
      <c r="G51" s="24"/>
      <c r="H51" s="24"/>
      <c r="I51" s="88" t="s">
        <v>34</v>
      </c>
      <c r="J51" s="17" t="str">
        <f>$E$21</f>
        <v> </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91</v>
      </c>
      <c r="D54" s="32"/>
      <c r="E54" s="32"/>
      <c r="F54" s="32"/>
      <c r="G54" s="32"/>
      <c r="H54" s="32"/>
      <c r="I54" s="106"/>
      <c r="J54" s="107" t="s">
        <v>92</v>
      </c>
      <c r="K54" s="37"/>
    </row>
    <row r="55" spans="2:11" s="6" customFormat="1" ht="11.25" customHeight="1">
      <c r="B55" s="23"/>
      <c r="C55" s="24"/>
      <c r="D55" s="24"/>
      <c r="E55" s="24"/>
      <c r="F55" s="24"/>
      <c r="G55" s="24"/>
      <c r="H55" s="24"/>
      <c r="J55" s="24"/>
      <c r="K55" s="27"/>
    </row>
    <row r="56" spans="2:47" s="6" customFormat="1" ht="30" customHeight="1">
      <c r="B56" s="23"/>
      <c r="C56" s="66" t="s">
        <v>93</v>
      </c>
      <c r="D56" s="24"/>
      <c r="E56" s="24"/>
      <c r="F56" s="24"/>
      <c r="G56" s="24"/>
      <c r="H56" s="24"/>
      <c r="J56" s="67">
        <f>$J$77</f>
        <v>0</v>
      </c>
      <c r="K56" s="27"/>
      <c r="AU56" s="6" t="s">
        <v>94</v>
      </c>
    </row>
    <row r="57" spans="2:11" s="73" customFormat="1" ht="25.5" customHeight="1">
      <c r="B57" s="108"/>
      <c r="C57" s="109"/>
      <c r="D57" s="110" t="s">
        <v>95</v>
      </c>
      <c r="E57" s="110"/>
      <c r="F57" s="110"/>
      <c r="G57" s="110"/>
      <c r="H57" s="110"/>
      <c r="I57" s="111"/>
      <c r="J57" s="112">
        <f>$J$78</f>
        <v>0</v>
      </c>
      <c r="K57" s="113"/>
    </row>
    <row r="58" spans="2:11" s="6" customFormat="1" ht="22.5" customHeight="1">
      <c r="B58" s="23"/>
      <c r="C58" s="24"/>
      <c r="D58" s="24"/>
      <c r="E58" s="24"/>
      <c r="F58" s="24"/>
      <c r="G58" s="24"/>
      <c r="H58" s="24"/>
      <c r="J58" s="24"/>
      <c r="K58" s="27"/>
    </row>
    <row r="59" spans="2:11" s="6" customFormat="1" ht="7.5" customHeight="1">
      <c r="B59" s="38"/>
      <c r="C59" s="39"/>
      <c r="D59" s="39"/>
      <c r="E59" s="39"/>
      <c r="F59" s="39"/>
      <c r="G59" s="39"/>
      <c r="H59" s="39"/>
      <c r="I59" s="101"/>
      <c r="J59" s="39"/>
      <c r="K59" s="40"/>
    </row>
    <row r="63" spans="2:12" s="6" customFormat="1" ht="7.5" customHeight="1">
      <c r="B63" s="41"/>
      <c r="C63" s="42"/>
      <c r="D63" s="42"/>
      <c r="E63" s="42"/>
      <c r="F63" s="42"/>
      <c r="G63" s="42"/>
      <c r="H63" s="42"/>
      <c r="I63" s="103"/>
      <c r="J63" s="42"/>
      <c r="K63" s="42"/>
      <c r="L63" s="43"/>
    </row>
    <row r="64" spans="2:12" s="6" customFormat="1" ht="37.5" customHeight="1">
      <c r="B64" s="23"/>
      <c r="C64" s="12" t="s">
        <v>96</v>
      </c>
      <c r="D64" s="24"/>
      <c r="E64" s="24"/>
      <c r="F64" s="24"/>
      <c r="G64" s="24"/>
      <c r="H64" s="24"/>
      <c r="J64" s="24"/>
      <c r="K64" s="24"/>
      <c r="L64" s="43"/>
    </row>
    <row r="65" spans="2:12" s="6" customFormat="1" ht="7.5" customHeight="1">
      <c r="B65" s="23"/>
      <c r="C65" s="24"/>
      <c r="D65" s="24"/>
      <c r="E65" s="24"/>
      <c r="F65" s="24"/>
      <c r="G65" s="24"/>
      <c r="H65" s="24"/>
      <c r="J65" s="24"/>
      <c r="K65" s="24"/>
      <c r="L65" s="43"/>
    </row>
    <row r="66" spans="2:12" s="6" customFormat="1" ht="15" customHeight="1">
      <c r="B66" s="23"/>
      <c r="C66" s="19" t="s">
        <v>16</v>
      </c>
      <c r="D66" s="24"/>
      <c r="E66" s="24"/>
      <c r="F66" s="24"/>
      <c r="G66" s="24"/>
      <c r="H66" s="24"/>
      <c r="J66" s="24"/>
      <c r="K66" s="24"/>
      <c r="L66" s="43"/>
    </row>
    <row r="67" spans="2:12" s="6" customFormat="1" ht="16.5" customHeight="1">
      <c r="B67" s="23"/>
      <c r="C67" s="24"/>
      <c r="D67" s="24"/>
      <c r="E67" s="325" t="str">
        <f>$E$7</f>
        <v>Oprava barokního opevnění Prahy - aktualizovaná verze 09-2015</v>
      </c>
      <c r="F67" s="305"/>
      <c r="G67" s="305"/>
      <c r="H67" s="305"/>
      <c r="J67" s="24"/>
      <c r="K67" s="24"/>
      <c r="L67" s="43"/>
    </row>
    <row r="68" spans="2:12" s="6" customFormat="1" ht="15" customHeight="1">
      <c r="B68" s="23"/>
      <c r="C68" s="19" t="s">
        <v>88</v>
      </c>
      <c r="D68" s="24"/>
      <c r="E68" s="24"/>
      <c r="F68" s="24"/>
      <c r="G68" s="24"/>
      <c r="H68" s="24"/>
      <c r="J68" s="24"/>
      <c r="K68" s="24"/>
      <c r="L68" s="43"/>
    </row>
    <row r="69" spans="2:12" s="6" customFormat="1" ht="19.5" customHeight="1">
      <c r="B69" s="23"/>
      <c r="C69" s="24"/>
      <c r="D69" s="24"/>
      <c r="E69" s="302" t="str">
        <f>$E$9</f>
        <v>0 - Vedlejší a ostatní náklady</v>
      </c>
      <c r="F69" s="305"/>
      <c r="G69" s="305"/>
      <c r="H69" s="305"/>
      <c r="J69" s="24"/>
      <c r="K69" s="24"/>
      <c r="L69" s="43"/>
    </row>
    <row r="70" spans="2:12" s="6" customFormat="1" ht="7.5" customHeight="1">
      <c r="B70" s="23"/>
      <c r="C70" s="24"/>
      <c r="D70" s="24"/>
      <c r="E70" s="24"/>
      <c r="F70" s="24"/>
      <c r="G70" s="24"/>
      <c r="H70" s="24"/>
      <c r="J70" s="24"/>
      <c r="K70" s="24"/>
      <c r="L70" s="43"/>
    </row>
    <row r="71" spans="2:12" s="6" customFormat="1" ht="18.75" customHeight="1">
      <c r="B71" s="23"/>
      <c r="C71" s="19" t="s">
        <v>22</v>
      </c>
      <c r="D71" s="24"/>
      <c r="E71" s="24"/>
      <c r="F71" s="17" t="str">
        <f>$F$12</f>
        <v> </v>
      </c>
      <c r="G71" s="24"/>
      <c r="H71" s="24"/>
      <c r="I71" s="88" t="s">
        <v>24</v>
      </c>
      <c r="J71" s="52" t="str">
        <f>IF($J$12="","",$J$12)</f>
        <v>11.09.2015</v>
      </c>
      <c r="K71" s="24"/>
      <c r="L71" s="43"/>
    </row>
    <row r="72" spans="2:12" s="6" customFormat="1" ht="7.5" customHeight="1">
      <c r="B72" s="23"/>
      <c r="C72" s="24"/>
      <c r="D72" s="24"/>
      <c r="E72" s="24"/>
      <c r="F72" s="24"/>
      <c r="G72" s="24"/>
      <c r="H72" s="24"/>
      <c r="J72" s="24"/>
      <c r="K72" s="24"/>
      <c r="L72" s="43"/>
    </row>
    <row r="73" spans="2:12" s="6" customFormat="1" ht="15.75" customHeight="1">
      <c r="B73" s="23"/>
      <c r="C73" s="19" t="s">
        <v>28</v>
      </c>
      <c r="D73" s="24"/>
      <c r="E73" s="24"/>
      <c r="F73" s="17" t="str">
        <f>$E$15</f>
        <v>Úřad vlády ČR</v>
      </c>
      <c r="G73" s="24"/>
      <c r="H73" s="24"/>
      <c r="I73" s="88" t="s">
        <v>34</v>
      </c>
      <c r="J73" s="17" t="str">
        <f>$E$21</f>
        <v> </v>
      </c>
      <c r="K73" s="24"/>
      <c r="L73" s="43"/>
    </row>
    <row r="74" spans="2:12" s="6" customFormat="1" ht="15" customHeight="1">
      <c r="B74" s="23"/>
      <c r="C74" s="19" t="s">
        <v>32</v>
      </c>
      <c r="D74" s="24"/>
      <c r="E74" s="24"/>
      <c r="F74" s="17">
        <f>IF($E$18="","",$E$18)</f>
      </c>
      <c r="G74" s="24"/>
      <c r="H74" s="24"/>
      <c r="J74" s="24"/>
      <c r="K74" s="24"/>
      <c r="L74" s="43"/>
    </row>
    <row r="75" spans="2:12" s="6" customFormat="1" ht="11.25" customHeight="1">
      <c r="B75" s="23"/>
      <c r="C75" s="24"/>
      <c r="D75" s="24"/>
      <c r="E75" s="24"/>
      <c r="F75" s="24"/>
      <c r="G75" s="24"/>
      <c r="H75" s="24"/>
      <c r="J75" s="24"/>
      <c r="K75" s="24"/>
      <c r="L75" s="43"/>
    </row>
    <row r="76" spans="2:20" s="114" customFormat="1" ht="30" customHeight="1">
      <c r="B76" s="115"/>
      <c r="C76" s="116" t="s">
        <v>97</v>
      </c>
      <c r="D76" s="117" t="s">
        <v>56</v>
      </c>
      <c r="E76" s="117" t="s">
        <v>52</v>
      </c>
      <c r="F76" s="117" t="s">
        <v>98</v>
      </c>
      <c r="G76" s="117" t="s">
        <v>99</v>
      </c>
      <c r="H76" s="117" t="s">
        <v>100</v>
      </c>
      <c r="I76" s="118" t="s">
        <v>101</v>
      </c>
      <c r="J76" s="117" t="s">
        <v>102</v>
      </c>
      <c r="K76" s="119" t="s">
        <v>103</v>
      </c>
      <c r="L76" s="120"/>
      <c r="M76" s="59" t="s">
        <v>104</v>
      </c>
      <c r="N76" s="60" t="s">
        <v>41</v>
      </c>
      <c r="O76" s="60" t="s">
        <v>105</v>
      </c>
      <c r="P76" s="60" t="s">
        <v>106</v>
      </c>
      <c r="Q76" s="60" t="s">
        <v>107</v>
      </c>
      <c r="R76" s="60" t="s">
        <v>108</v>
      </c>
      <c r="S76" s="60" t="s">
        <v>109</v>
      </c>
      <c r="T76" s="61" t="s">
        <v>110</v>
      </c>
    </row>
    <row r="77" spans="2:63" s="6" customFormat="1" ht="30" customHeight="1">
      <c r="B77" s="23"/>
      <c r="C77" s="66" t="s">
        <v>93</v>
      </c>
      <c r="D77" s="24"/>
      <c r="E77" s="24"/>
      <c r="F77" s="24"/>
      <c r="G77" s="24"/>
      <c r="H77" s="24"/>
      <c r="J77" s="121">
        <f>$BK$77</f>
        <v>0</v>
      </c>
      <c r="K77" s="24"/>
      <c r="L77" s="43"/>
      <c r="M77" s="63"/>
      <c r="N77" s="64"/>
      <c r="O77" s="64"/>
      <c r="P77" s="122">
        <f>$P$78</f>
        <v>0</v>
      </c>
      <c r="Q77" s="64"/>
      <c r="R77" s="122">
        <f>$R$78</f>
        <v>0</v>
      </c>
      <c r="S77" s="64"/>
      <c r="T77" s="123">
        <f>$T$78</f>
        <v>0</v>
      </c>
      <c r="AT77" s="6" t="s">
        <v>70</v>
      </c>
      <c r="AU77" s="6" t="s">
        <v>94</v>
      </c>
      <c r="BK77" s="124">
        <f>$BK$78</f>
        <v>0</v>
      </c>
    </row>
    <row r="78" spans="2:63" s="125" customFormat="1" ht="37.5" customHeight="1">
      <c r="B78" s="126"/>
      <c r="C78" s="127"/>
      <c r="D78" s="127" t="s">
        <v>70</v>
      </c>
      <c r="E78" s="128" t="s">
        <v>71</v>
      </c>
      <c r="F78" s="128" t="s">
        <v>111</v>
      </c>
      <c r="G78" s="127"/>
      <c r="H78" s="127"/>
      <c r="J78" s="129">
        <f>$BK$78</f>
        <v>0</v>
      </c>
      <c r="K78" s="127"/>
      <c r="L78" s="130"/>
      <c r="M78" s="131"/>
      <c r="N78" s="127"/>
      <c r="O78" s="127"/>
      <c r="P78" s="132">
        <f>SUM($P$79:$P$87)</f>
        <v>0</v>
      </c>
      <c r="Q78" s="127"/>
      <c r="R78" s="132">
        <f>SUM($R$79:$R$87)</f>
        <v>0</v>
      </c>
      <c r="S78" s="127"/>
      <c r="T78" s="133">
        <f>SUM($T$79:$T$87)</f>
        <v>0</v>
      </c>
      <c r="AR78" s="134" t="s">
        <v>21</v>
      </c>
      <c r="AT78" s="134" t="s">
        <v>70</v>
      </c>
      <c r="AU78" s="134" t="s">
        <v>71</v>
      </c>
      <c r="AY78" s="134" t="s">
        <v>112</v>
      </c>
      <c r="BK78" s="135">
        <f>SUM($BK$79:$BK$87)</f>
        <v>0</v>
      </c>
    </row>
    <row r="79" spans="2:65" s="6" customFormat="1" ht="15.75" customHeight="1">
      <c r="B79" s="23"/>
      <c r="C79" s="136" t="s">
        <v>21</v>
      </c>
      <c r="D79" s="136" t="s">
        <v>113</v>
      </c>
      <c r="E79" s="137" t="s">
        <v>114</v>
      </c>
      <c r="F79" s="138" t="s">
        <v>115</v>
      </c>
      <c r="G79" s="139" t="s">
        <v>116</v>
      </c>
      <c r="H79" s="140">
        <v>1</v>
      </c>
      <c r="I79" s="141"/>
      <c r="J79" s="142">
        <f>ROUND($I$79*$H$79,2)</f>
        <v>0</v>
      </c>
      <c r="K79" s="138" t="s">
        <v>117</v>
      </c>
      <c r="L79" s="43"/>
      <c r="M79" s="143"/>
      <c r="N79" s="144" t="s">
        <v>42</v>
      </c>
      <c r="O79" s="24"/>
      <c r="P79" s="145">
        <f>$O$79*$H$79</f>
        <v>0</v>
      </c>
      <c r="Q79" s="145">
        <v>0</v>
      </c>
      <c r="R79" s="145">
        <f>$Q$79*$H$79</f>
        <v>0</v>
      </c>
      <c r="S79" s="145">
        <v>0</v>
      </c>
      <c r="T79" s="146">
        <f>$S$79*$H$79</f>
        <v>0</v>
      </c>
      <c r="AR79" s="89" t="s">
        <v>118</v>
      </c>
      <c r="AT79" s="89" t="s">
        <v>113</v>
      </c>
      <c r="AU79" s="89" t="s">
        <v>21</v>
      </c>
      <c r="AY79" s="6" t="s">
        <v>112</v>
      </c>
      <c r="BE79" s="147">
        <f>IF($N$79="základní",$J$79,0)</f>
        <v>0</v>
      </c>
      <c r="BF79" s="147">
        <f>IF($N$79="snížená",$J$79,0)</f>
        <v>0</v>
      </c>
      <c r="BG79" s="147">
        <f>IF($N$79="zákl. přenesená",$J$79,0)</f>
        <v>0</v>
      </c>
      <c r="BH79" s="147">
        <f>IF($N$79="sníž. přenesená",$J$79,0)</f>
        <v>0</v>
      </c>
      <c r="BI79" s="147">
        <f>IF($N$79="nulová",$J$79,0)</f>
        <v>0</v>
      </c>
      <c r="BJ79" s="89" t="s">
        <v>21</v>
      </c>
      <c r="BK79" s="147">
        <f>ROUND($I$79*$H$79,2)</f>
        <v>0</v>
      </c>
      <c r="BL79" s="89" t="s">
        <v>118</v>
      </c>
      <c r="BM79" s="89" t="s">
        <v>119</v>
      </c>
    </row>
    <row r="80" spans="2:51" s="6" customFormat="1" ht="15.75" customHeight="1">
      <c r="B80" s="148"/>
      <c r="C80" s="149"/>
      <c r="D80" s="150" t="s">
        <v>120</v>
      </c>
      <c r="E80" s="151"/>
      <c r="F80" s="151" t="s">
        <v>121</v>
      </c>
      <c r="G80" s="149"/>
      <c r="H80" s="152">
        <v>1</v>
      </c>
      <c r="J80" s="149"/>
      <c r="K80" s="149"/>
      <c r="L80" s="153"/>
      <c r="M80" s="154"/>
      <c r="N80" s="149"/>
      <c r="O80" s="149"/>
      <c r="P80" s="149"/>
      <c r="Q80" s="149"/>
      <c r="R80" s="149"/>
      <c r="S80" s="149"/>
      <c r="T80" s="155"/>
      <c r="AT80" s="156" t="s">
        <v>120</v>
      </c>
      <c r="AU80" s="156" t="s">
        <v>21</v>
      </c>
      <c r="AV80" s="156" t="s">
        <v>78</v>
      </c>
      <c r="AW80" s="156" t="s">
        <v>94</v>
      </c>
      <c r="AX80" s="156" t="s">
        <v>21</v>
      </c>
      <c r="AY80" s="156" t="s">
        <v>112</v>
      </c>
    </row>
    <row r="81" spans="2:65" s="6" customFormat="1" ht="27" customHeight="1">
      <c r="B81" s="23"/>
      <c r="C81" s="136" t="s">
        <v>78</v>
      </c>
      <c r="D81" s="136" t="s">
        <v>113</v>
      </c>
      <c r="E81" s="137" t="s">
        <v>122</v>
      </c>
      <c r="F81" s="138" t="s">
        <v>123</v>
      </c>
      <c r="G81" s="139" t="s">
        <v>116</v>
      </c>
      <c r="H81" s="140">
        <v>1</v>
      </c>
      <c r="I81" s="141"/>
      <c r="J81" s="142">
        <f>ROUND($I$81*$H$81,2)</f>
        <v>0</v>
      </c>
      <c r="K81" s="138"/>
      <c r="L81" s="43"/>
      <c r="M81" s="143"/>
      <c r="N81" s="144" t="s">
        <v>42</v>
      </c>
      <c r="O81" s="24"/>
      <c r="P81" s="145">
        <f>$O$81*$H$81</f>
        <v>0</v>
      </c>
      <c r="Q81" s="145">
        <v>0</v>
      </c>
      <c r="R81" s="145">
        <f>$Q$81*$H$81</f>
        <v>0</v>
      </c>
      <c r="S81" s="145">
        <v>0</v>
      </c>
      <c r="T81" s="146">
        <f>$S$81*$H$81</f>
        <v>0</v>
      </c>
      <c r="AR81" s="89" t="s">
        <v>118</v>
      </c>
      <c r="AT81" s="89" t="s">
        <v>113</v>
      </c>
      <c r="AU81" s="89" t="s">
        <v>21</v>
      </c>
      <c r="AY81" s="6" t="s">
        <v>112</v>
      </c>
      <c r="BE81" s="147">
        <f>IF($N$81="základní",$J$81,0)</f>
        <v>0</v>
      </c>
      <c r="BF81" s="147">
        <f>IF($N$81="snížená",$J$81,0)</f>
        <v>0</v>
      </c>
      <c r="BG81" s="147">
        <f>IF($N$81="zákl. přenesená",$J$81,0)</f>
        <v>0</v>
      </c>
      <c r="BH81" s="147">
        <f>IF($N$81="sníž. přenesená",$J$81,0)</f>
        <v>0</v>
      </c>
      <c r="BI81" s="147">
        <f>IF($N$81="nulová",$J$81,0)</f>
        <v>0</v>
      </c>
      <c r="BJ81" s="89" t="s">
        <v>21</v>
      </c>
      <c r="BK81" s="147">
        <f>ROUND($I$81*$H$81,2)</f>
        <v>0</v>
      </c>
      <c r="BL81" s="89" t="s">
        <v>118</v>
      </c>
      <c r="BM81" s="89" t="s">
        <v>124</v>
      </c>
    </row>
    <row r="82" spans="2:51" s="6" customFormat="1" ht="15.75" customHeight="1">
      <c r="B82" s="148"/>
      <c r="C82" s="149"/>
      <c r="D82" s="150" t="s">
        <v>120</v>
      </c>
      <c r="E82" s="151"/>
      <c r="F82" s="151" t="s">
        <v>125</v>
      </c>
      <c r="G82" s="149"/>
      <c r="H82" s="152">
        <v>1</v>
      </c>
      <c r="J82" s="149"/>
      <c r="K82" s="149"/>
      <c r="L82" s="153"/>
      <c r="M82" s="154"/>
      <c r="N82" s="149"/>
      <c r="O82" s="149"/>
      <c r="P82" s="149"/>
      <c r="Q82" s="149"/>
      <c r="R82" s="149"/>
      <c r="S82" s="149"/>
      <c r="T82" s="155"/>
      <c r="AT82" s="156" t="s">
        <v>120</v>
      </c>
      <c r="AU82" s="156" t="s">
        <v>21</v>
      </c>
      <c r="AV82" s="156" t="s">
        <v>78</v>
      </c>
      <c r="AW82" s="156" t="s">
        <v>94</v>
      </c>
      <c r="AX82" s="156" t="s">
        <v>21</v>
      </c>
      <c r="AY82" s="156" t="s">
        <v>112</v>
      </c>
    </row>
    <row r="83" spans="2:65" s="6" customFormat="1" ht="15.75" customHeight="1">
      <c r="B83" s="23"/>
      <c r="C83" s="136" t="s">
        <v>83</v>
      </c>
      <c r="D83" s="136" t="s">
        <v>113</v>
      </c>
      <c r="E83" s="137" t="s">
        <v>126</v>
      </c>
      <c r="F83" s="138" t="s">
        <v>127</v>
      </c>
      <c r="G83" s="139" t="s">
        <v>116</v>
      </c>
      <c r="H83" s="140">
        <v>1</v>
      </c>
      <c r="I83" s="141"/>
      <c r="J83" s="142">
        <f>ROUND($I$83*$H$83,2)</f>
        <v>0</v>
      </c>
      <c r="K83" s="138" t="s">
        <v>117</v>
      </c>
      <c r="L83" s="43"/>
      <c r="M83" s="143"/>
      <c r="N83" s="144" t="s">
        <v>42</v>
      </c>
      <c r="O83" s="24"/>
      <c r="P83" s="145">
        <f>$O$83*$H$83</f>
        <v>0</v>
      </c>
      <c r="Q83" s="145">
        <v>0</v>
      </c>
      <c r="R83" s="145">
        <f>$Q$83*$H$83</f>
        <v>0</v>
      </c>
      <c r="S83" s="145">
        <v>0</v>
      </c>
      <c r="T83" s="146">
        <f>$S$83*$H$83</f>
        <v>0</v>
      </c>
      <c r="AR83" s="89" t="s">
        <v>118</v>
      </c>
      <c r="AT83" s="89" t="s">
        <v>113</v>
      </c>
      <c r="AU83" s="89" t="s">
        <v>21</v>
      </c>
      <c r="AY83" s="6" t="s">
        <v>112</v>
      </c>
      <c r="BE83" s="147">
        <f>IF($N$83="základní",$J$83,0)</f>
        <v>0</v>
      </c>
      <c r="BF83" s="147">
        <f>IF($N$83="snížená",$J$83,0)</f>
        <v>0</v>
      </c>
      <c r="BG83" s="147">
        <f>IF($N$83="zákl. přenesená",$J$83,0)</f>
        <v>0</v>
      </c>
      <c r="BH83" s="147">
        <f>IF($N$83="sníž. přenesená",$J$83,0)</f>
        <v>0</v>
      </c>
      <c r="BI83" s="147">
        <f>IF($N$83="nulová",$J$83,0)</f>
        <v>0</v>
      </c>
      <c r="BJ83" s="89" t="s">
        <v>21</v>
      </c>
      <c r="BK83" s="147">
        <f>ROUND($I$83*$H$83,2)</f>
        <v>0</v>
      </c>
      <c r="BL83" s="89" t="s">
        <v>118</v>
      </c>
      <c r="BM83" s="89" t="s">
        <v>128</v>
      </c>
    </row>
    <row r="84" spans="2:65" s="6" customFormat="1" ht="15.75" customHeight="1">
      <c r="B84" s="23"/>
      <c r="C84" s="139" t="s">
        <v>129</v>
      </c>
      <c r="D84" s="139" t="s">
        <v>113</v>
      </c>
      <c r="E84" s="137" t="s">
        <v>130</v>
      </c>
      <c r="F84" s="138" t="s">
        <v>131</v>
      </c>
      <c r="G84" s="139" t="s">
        <v>116</v>
      </c>
      <c r="H84" s="140">
        <v>1</v>
      </c>
      <c r="I84" s="141"/>
      <c r="J84" s="142">
        <f>ROUND($I$84*$H$84,2)</f>
        <v>0</v>
      </c>
      <c r="K84" s="138" t="s">
        <v>117</v>
      </c>
      <c r="L84" s="43"/>
      <c r="M84" s="143"/>
      <c r="N84" s="144" t="s">
        <v>42</v>
      </c>
      <c r="O84" s="24"/>
      <c r="P84" s="145">
        <f>$O$84*$H$84</f>
        <v>0</v>
      </c>
      <c r="Q84" s="145">
        <v>0</v>
      </c>
      <c r="R84" s="145">
        <f>$Q$84*$H$84</f>
        <v>0</v>
      </c>
      <c r="S84" s="145">
        <v>0</v>
      </c>
      <c r="T84" s="146">
        <f>$S$84*$H$84</f>
        <v>0</v>
      </c>
      <c r="AR84" s="89" t="s">
        <v>118</v>
      </c>
      <c r="AT84" s="89" t="s">
        <v>113</v>
      </c>
      <c r="AU84" s="89" t="s">
        <v>21</v>
      </c>
      <c r="AY84" s="89" t="s">
        <v>112</v>
      </c>
      <c r="BE84" s="147">
        <f>IF($N$84="základní",$J$84,0)</f>
        <v>0</v>
      </c>
      <c r="BF84" s="147">
        <f>IF($N$84="snížená",$J$84,0)</f>
        <v>0</v>
      </c>
      <c r="BG84" s="147">
        <f>IF($N$84="zákl. přenesená",$J$84,0)</f>
        <v>0</v>
      </c>
      <c r="BH84" s="147">
        <f>IF($N$84="sníž. přenesená",$J$84,0)</f>
        <v>0</v>
      </c>
      <c r="BI84" s="147">
        <f>IF($N$84="nulová",$J$84,0)</f>
        <v>0</v>
      </c>
      <c r="BJ84" s="89" t="s">
        <v>21</v>
      </c>
      <c r="BK84" s="147">
        <f>ROUND($I$84*$H$84,2)</f>
        <v>0</v>
      </c>
      <c r="BL84" s="89" t="s">
        <v>118</v>
      </c>
      <c r="BM84" s="89" t="s">
        <v>132</v>
      </c>
    </row>
    <row r="85" spans="2:65" s="6" customFormat="1" ht="15.75" customHeight="1">
      <c r="B85" s="23"/>
      <c r="C85" s="139" t="s">
        <v>133</v>
      </c>
      <c r="D85" s="139" t="s">
        <v>113</v>
      </c>
      <c r="E85" s="137" t="s">
        <v>134</v>
      </c>
      <c r="F85" s="138" t="s">
        <v>135</v>
      </c>
      <c r="G85" s="139" t="s">
        <v>116</v>
      </c>
      <c r="H85" s="140">
        <v>1</v>
      </c>
      <c r="I85" s="141"/>
      <c r="J85" s="142">
        <f>ROUND($I$85*$H$85,2)</f>
        <v>0</v>
      </c>
      <c r="K85" s="138" t="s">
        <v>117</v>
      </c>
      <c r="L85" s="43"/>
      <c r="M85" s="143"/>
      <c r="N85" s="144" t="s">
        <v>42</v>
      </c>
      <c r="O85" s="24"/>
      <c r="P85" s="145">
        <f>$O$85*$H$85</f>
        <v>0</v>
      </c>
      <c r="Q85" s="145">
        <v>0</v>
      </c>
      <c r="R85" s="145">
        <f>$Q$85*$H$85</f>
        <v>0</v>
      </c>
      <c r="S85" s="145">
        <v>0</v>
      </c>
      <c r="T85" s="146">
        <f>$S$85*$H$85</f>
        <v>0</v>
      </c>
      <c r="AR85" s="89" t="s">
        <v>118</v>
      </c>
      <c r="AT85" s="89" t="s">
        <v>113</v>
      </c>
      <c r="AU85" s="89" t="s">
        <v>21</v>
      </c>
      <c r="AY85" s="89" t="s">
        <v>112</v>
      </c>
      <c r="BE85" s="147">
        <f>IF($N$85="základní",$J$85,0)</f>
        <v>0</v>
      </c>
      <c r="BF85" s="147">
        <f>IF($N$85="snížená",$J$85,0)</f>
        <v>0</v>
      </c>
      <c r="BG85" s="147">
        <f>IF($N$85="zákl. přenesená",$J$85,0)</f>
        <v>0</v>
      </c>
      <c r="BH85" s="147">
        <f>IF($N$85="sníž. přenesená",$J$85,0)</f>
        <v>0</v>
      </c>
      <c r="BI85" s="147">
        <f>IF($N$85="nulová",$J$85,0)</f>
        <v>0</v>
      </c>
      <c r="BJ85" s="89" t="s">
        <v>21</v>
      </c>
      <c r="BK85" s="147">
        <f>ROUND($I$85*$H$85,2)</f>
        <v>0</v>
      </c>
      <c r="BL85" s="89" t="s">
        <v>118</v>
      </c>
      <c r="BM85" s="89" t="s">
        <v>136</v>
      </c>
    </row>
    <row r="86" spans="2:65" s="6" customFormat="1" ht="15.75" customHeight="1">
      <c r="B86" s="23"/>
      <c r="C86" s="139" t="s">
        <v>137</v>
      </c>
      <c r="D86" s="139" t="s">
        <v>113</v>
      </c>
      <c r="E86" s="137" t="s">
        <v>138</v>
      </c>
      <c r="F86" s="138" t="s">
        <v>139</v>
      </c>
      <c r="G86" s="139" t="s">
        <v>116</v>
      </c>
      <c r="H86" s="140">
        <v>1</v>
      </c>
      <c r="I86" s="141"/>
      <c r="J86" s="142">
        <f>ROUND($I$86*$H$86,2)</f>
        <v>0</v>
      </c>
      <c r="K86" s="138" t="s">
        <v>117</v>
      </c>
      <c r="L86" s="43"/>
      <c r="M86" s="143"/>
      <c r="N86" s="144" t="s">
        <v>42</v>
      </c>
      <c r="O86" s="24"/>
      <c r="P86" s="145">
        <f>$O$86*$H$86</f>
        <v>0</v>
      </c>
      <c r="Q86" s="145">
        <v>0</v>
      </c>
      <c r="R86" s="145">
        <f>$Q$86*$H$86</f>
        <v>0</v>
      </c>
      <c r="S86" s="145">
        <v>0</v>
      </c>
      <c r="T86" s="146">
        <f>$S$86*$H$86</f>
        <v>0</v>
      </c>
      <c r="AR86" s="89" t="s">
        <v>118</v>
      </c>
      <c r="AT86" s="89" t="s">
        <v>113</v>
      </c>
      <c r="AU86" s="89" t="s">
        <v>21</v>
      </c>
      <c r="AY86" s="89" t="s">
        <v>112</v>
      </c>
      <c r="BE86" s="147">
        <f>IF($N$86="základní",$J$86,0)</f>
        <v>0</v>
      </c>
      <c r="BF86" s="147">
        <f>IF($N$86="snížená",$J$86,0)</f>
        <v>0</v>
      </c>
      <c r="BG86" s="147">
        <f>IF($N$86="zákl. přenesená",$J$86,0)</f>
        <v>0</v>
      </c>
      <c r="BH86" s="147">
        <f>IF($N$86="sníž. přenesená",$J$86,0)</f>
        <v>0</v>
      </c>
      <c r="BI86" s="147">
        <f>IF($N$86="nulová",$J$86,0)</f>
        <v>0</v>
      </c>
      <c r="BJ86" s="89" t="s">
        <v>21</v>
      </c>
      <c r="BK86" s="147">
        <f>ROUND($I$86*$H$86,2)</f>
        <v>0</v>
      </c>
      <c r="BL86" s="89" t="s">
        <v>118</v>
      </c>
      <c r="BM86" s="89" t="s">
        <v>140</v>
      </c>
    </row>
    <row r="87" spans="2:65" s="6" customFormat="1" ht="15.75" customHeight="1">
      <c r="B87" s="23"/>
      <c r="C87" s="139" t="s">
        <v>141</v>
      </c>
      <c r="D87" s="139" t="s">
        <v>113</v>
      </c>
      <c r="E87" s="137" t="s">
        <v>142</v>
      </c>
      <c r="F87" s="138" t="s">
        <v>143</v>
      </c>
      <c r="G87" s="139" t="s">
        <v>116</v>
      </c>
      <c r="H87" s="140">
        <v>1</v>
      </c>
      <c r="I87" s="141"/>
      <c r="J87" s="142">
        <f>ROUND($I$87*$H$87,2)</f>
        <v>0</v>
      </c>
      <c r="K87" s="138" t="s">
        <v>117</v>
      </c>
      <c r="L87" s="43"/>
      <c r="M87" s="143"/>
      <c r="N87" s="157" t="s">
        <v>42</v>
      </c>
      <c r="O87" s="158"/>
      <c r="P87" s="159">
        <f>$O$87*$H$87</f>
        <v>0</v>
      </c>
      <c r="Q87" s="159">
        <v>0</v>
      </c>
      <c r="R87" s="159">
        <f>$Q$87*$H$87</f>
        <v>0</v>
      </c>
      <c r="S87" s="159">
        <v>0</v>
      </c>
      <c r="T87" s="160">
        <f>$S$87*$H$87</f>
        <v>0</v>
      </c>
      <c r="AR87" s="89" t="s">
        <v>118</v>
      </c>
      <c r="AT87" s="89" t="s">
        <v>113</v>
      </c>
      <c r="AU87" s="89" t="s">
        <v>21</v>
      </c>
      <c r="AY87" s="89" t="s">
        <v>112</v>
      </c>
      <c r="BE87" s="147">
        <f>IF($N$87="základní",$J$87,0)</f>
        <v>0</v>
      </c>
      <c r="BF87" s="147">
        <f>IF($N$87="snížená",$J$87,0)</f>
        <v>0</v>
      </c>
      <c r="BG87" s="147">
        <f>IF($N$87="zákl. přenesená",$J$87,0)</f>
        <v>0</v>
      </c>
      <c r="BH87" s="147">
        <f>IF($N$87="sníž. přenesená",$J$87,0)</f>
        <v>0</v>
      </c>
      <c r="BI87" s="147">
        <f>IF($N$87="nulová",$J$87,0)</f>
        <v>0</v>
      </c>
      <c r="BJ87" s="89" t="s">
        <v>21</v>
      </c>
      <c r="BK87" s="147">
        <f>ROUND($I$87*$H$87,2)</f>
        <v>0</v>
      </c>
      <c r="BL87" s="89" t="s">
        <v>118</v>
      </c>
      <c r="BM87" s="89" t="s">
        <v>144</v>
      </c>
    </row>
    <row r="88" spans="2:12" s="6" customFormat="1" ht="7.5" customHeight="1">
      <c r="B88" s="38"/>
      <c r="C88" s="39"/>
      <c r="D88" s="39"/>
      <c r="E88" s="39"/>
      <c r="F88" s="39"/>
      <c r="G88" s="39"/>
      <c r="H88" s="39"/>
      <c r="I88" s="101"/>
      <c r="J88" s="39"/>
      <c r="K88" s="39"/>
      <c r="L88" s="43"/>
    </row>
    <row r="89" s="2" customFormat="1" ht="14.25" customHeight="1"/>
  </sheetData>
  <sheetProtection password="CC35" sheet="1" objects="1" scenarios="1" formatColumns="0" formatRows="0" sort="0" autoFilter="0"/>
  <autoFilter ref="C76:K76"/>
  <mergeCells count="9">
    <mergeCell ref="E69:H69"/>
    <mergeCell ref="G1:H1"/>
    <mergeCell ref="L2:V2"/>
    <mergeCell ref="E7:H7"/>
    <mergeCell ref="E9:H9"/>
    <mergeCell ref="E24:H24"/>
    <mergeCell ref="E45:H45"/>
    <mergeCell ref="E47:H47"/>
    <mergeCell ref="E67:H67"/>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905511811023623" right="0.5905511811023623" top="0.5905511811023623" bottom="0.5905511811023623" header="0" footer="0"/>
  <pageSetup blackAndWhite="1" fitToHeight="100" fitToWidth="1" horizontalDpi="300" verticalDpi="300" orientation="landscape"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V11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00"/>
      <c r="C1" s="200"/>
      <c r="D1" s="199" t="s">
        <v>1</v>
      </c>
      <c r="E1" s="200"/>
      <c r="F1" s="201" t="s">
        <v>635</v>
      </c>
      <c r="G1" s="324" t="s">
        <v>636</v>
      </c>
      <c r="H1" s="324"/>
      <c r="I1" s="200"/>
      <c r="J1" s="201" t="s">
        <v>637</v>
      </c>
      <c r="K1" s="199" t="s">
        <v>86</v>
      </c>
      <c r="L1" s="201" t="s">
        <v>638</v>
      </c>
      <c r="M1" s="201"/>
      <c r="N1" s="201"/>
      <c r="O1" s="201"/>
      <c r="P1" s="201"/>
      <c r="Q1" s="201"/>
      <c r="R1" s="201"/>
      <c r="S1" s="201"/>
      <c r="T1" s="201"/>
      <c r="U1" s="197"/>
      <c r="V1" s="197"/>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87"/>
      <c r="M2" s="288"/>
      <c r="N2" s="288"/>
      <c r="O2" s="288"/>
      <c r="P2" s="288"/>
      <c r="Q2" s="288"/>
      <c r="R2" s="288"/>
      <c r="S2" s="288"/>
      <c r="T2" s="288"/>
      <c r="U2" s="288"/>
      <c r="V2" s="288"/>
      <c r="AT2" s="2" t="s">
        <v>80</v>
      </c>
    </row>
    <row r="3" spans="2:46" s="2" customFormat="1" ht="7.5" customHeight="1">
      <c r="B3" s="7"/>
      <c r="C3" s="8"/>
      <c r="D3" s="8"/>
      <c r="E3" s="8"/>
      <c r="F3" s="8"/>
      <c r="G3" s="8"/>
      <c r="H3" s="8"/>
      <c r="I3" s="87"/>
      <c r="J3" s="8"/>
      <c r="K3" s="9"/>
      <c r="AT3" s="2" t="s">
        <v>78</v>
      </c>
    </row>
    <row r="4" spans="2:46" s="2" customFormat="1" ht="37.5" customHeight="1">
      <c r="B4" s="10"/>
      <c r="C4" s="11"/>
      <c r="D4" s="12" t="s">
        <v>87</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325" t="str">
        <f>'Rekapitulace stavby'!$K$6</f>
        <v>Oprava barokního opevnění Prahy - aktualizovaná verze 09-2015</v>
      </c>
      <c r="F7" s="317"/>
      <c r="G7" s="317"/>
      <c r="H7" s="317"/>
      <c r="J7" s="11"/>
      <c r="K7" s="13"/>
    </row>
    <row r="8" spans="2:11" s="6" customFormat="1" ht="15.75" customHeight="1">
      <c r="B8" s="23"/>
      <c r="C8" s="24"/>
      <c r="D8" s="19" t="s">
        <v>88</v>
      </c>
      <c r="E8" s="24"/>
      <c r="F8" s="24"/>
      <c r="G8" s="24"/>
      <c r="H8" s="24"/>
      <c r="J8" s="24"/>
      <c r="K8" s="27"/>
    </row>
    <row r="9" spans="2:11" s="6" customFormat="1" ht="37.5" customHeight="1">
      <c r="B9" s="23"/>
      <c r="C9" s="24"/>
      <c r="D9" s="24"/>
      <c r="E9" s="302" t="s">
        <v>145</v>
      </c>
      <c r="F9" s="305"/>
      <c r="G9" s="305"/>
      <c r="H9" s="305"/>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88" t="s">
        <v>20</v>
      </c>
      <c r="J11" s="17"/>
      <c r="K11" s="27"/>
    </row>
    <row r="12" spans="2:11" s="6" customFormat="1" ht="15" customHeight="1">
      <c r="B12" s="23"/>
      <c r="C12" s="24"/>
      <c r="D12" s="19" t="s">
        <v>22</v>
      </c>
      <c r="E12" s="24"/>
      <c r="F12" s="17" t="s">
        <v>23</v>
      </c>
      <c r="G12" s="24"/>
      <c r="H12" s="24"/>
      <c r="I12" s="88" t="s">
        <v>24</v>
      </c>
      <c r="J12" s="52" t="str">
        <f>'Rekapitulace stavby'!$AN$8</f>
        <v>11.09.2015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8" t="s">
        <v>29</v>
      </c>
      <c r="J14" s="17">
        <f>IF('Rekapitulace stavby'!$AN$10="","",'Rekapitulace stavby'!$AN$10)</f>
      </c>
      <c r="K14" s="27"/>
    </row>
    <row r="15" spans="2:11" s="6" customFormat="1" ht="18.75" customHeight="1">
      <c r="B15" s="23"/>
      <c r="C15" s="24"/>
      <c r="D15" s="24"/>
      <c r="E15" s="17" t="str">
        <f>IF('Rekapitulace stavby'!$E$11="","",'Rekapitulace stavby'!$E$11)</f>
        <v>Úřad vlády ČR</v>
      </c>
      <c r="F15" s="24"/>
      <c r="G15" s="24"/>
      <c r="H15" s="24"/>
      <c r="I15" s="88" t="s">
        <v>31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8"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8" t="s">
        <v>29</v>
      </c>
      <c r="J20" s="17">
        <f>IF('Rekapitulace stavby'!$AN$16="","",'Rekapitulace stavby'!$AN$16)</f>
      </c>
      <c r="K20" s="27"/>
    </row>
    <row r="21" spans="2:11" s="6" customFormat="1" ht="18.75" customHeight="1">
      <c r="B21" s="23"/>
      <c r="C21" s="24"/>
      <c r="D21" s="24"/>
      <c r="E21" s="17" t="str">
        <f>IF('Rekapitulace stavby'!$E$17="","",'Rekapitulace stavby'!$E$17)</f>
        <v> </v>
      </c>
      <c r="F21" s="24"/>
      <c r="G21" s="24"/>
      <c r="H21" s="24"/>
      <c r="I21" s="88" t="s">
        <v>31</v>
      </c>
      <c r="J21" s="17">
        <f>IF('Rekapitulace stavby'!$AN$17="","",'Rekapitulace stavby'!$AN$17)</f>
      </c>
      <c r="K21" s="27"/>
    </row>
    <row r="22" spans="2:11" s="6" customFormat="1" ht="7.5" customHeight="1">
      <c r="B22" s="23"/>
      <c r="C22" s="24"/>
      <c r="D22" s="24"/>
      <c r="E22" s="24"/>
      <c r="F22" s="24"/>
      <c r="G22" s="24"/>
      <c r="H22" s="24"/>
      <c r="J22" s="24"/>
      <c r="K22" s="27"/>
    </row>
    <row r="23" spans="2:11" s="6" customFormat="1" ht="15" customHeight="1">
      <c r="B23" s="23"/>
      <c r="C23" s="24"/>
      <c r="D23" s="19" t="s">
        <v>36</v>
      </c>
      <c r="E23" s="24"/>
      <c r="F23" s="24"/>
      <c r="G23" s="24"/>
      <c r="H23" s="24"/>
      <c r="J23" s="24"/>
      <c r="K23" s="27"/>
    </row>
    <row r="24" spans="2:11" s="89" customFormat="1" ht="15.75" customHeight="1">
      <c r="B24" s="90"/>
      <c r="C24" s="91"/>
      <c r="D24" s="91"/>
      <c r="E24" s="320"/>
      <c r="F24" s="326"/>
      <c r="G24" s="326"/>
      <c r="H24" s="326"/>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37</v>
      </c>
      <c r="E27" s="24"/>
      <c r="F27" s="24"/>
      <c r="G27" s="24"/>
      <c r="H27" s="24"/>
      <c r="J27" s="67">
        <f>ROUND($J$80,2)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39</v>
      </c>
      <c r="G29" s="24"/>
      <c r="H29" s="24"/>
      <c r="I29" s="95" t="s">
        <v>38</v>
      </c>
      <c r="J29" s="28" t="s">
        <v>40</v>
      </c>
      <c r="K29" s="27"/>
    </row>
    <row r="30" spans="2:11" s="6" customFormat="1" ht="15" customHeight="1">
      <c r="B30" s="23"/>
      <c r="C30" s="24"/>
      <c r="D30" s="30" t="s">
        <v>41</v>
      </c>
      <c r="E30" s="30" t="s">
        <v>42</v>
      </c>
      <c r="F30" s="96">
        <f>ROUND(SUM($BE$80:$BE$117),2)</f>
        <v>0</v>
      </c>
      <c r="G30" s="24"/>
      <c r="H30" s="24"/>
      <c r="I30" s="97">
        <v>0.21</v>
      </c>
      <c r="J30" s="96">
        <f>ROUND(ROUND((SUM($BE$80:$BE$117)),2)*$I$30,2)</f>
        <v>0</v>
      </c>
      <c r="K30" s="27"/>
    </row>
    <row r="31" spans="2:11" s="6" customFormat="1" ht="15" customHeight="1">
      <c r="B31" s="23"/>
      <c r="C31" s="24"/>
      <c r="D31" s="24"/>
      <c r="E31" s="30" t="s">
        <v>43</v>
      </c>
      <c r="F31" s="96">
        <f>ROUND(SUM($BF$80:$BF$117),2)</f>
        <v>0</v>
      </c>
      <c r="G31" s="24"/>
      <c r="H31" s="24"/>
      <c r="I31" s="97">
        <v>0.15</v>
      </c>
      <c r="J31" s="96">
        <f>ROUND(ROUND((SUM($BF$80:$BF$117)),2)*$I$31,2)</f>
        <v>0</v>
      </c>
      <c r="K31" s="27"/>
    </row>
    <row r="32" spans="2:11" s="6" customFormat="1" ht="15" customHeight="1" hidden="1">
      <c r="B32" s="23"/>
      <c r="C32" s="24"/>
      <c r="D32" s="24"/>
      <c r="E32" s="30" t="s">
        <v>44</v>
      </c>
      <c r="F32" s="96">
        <f>ROUND(SUM($BG$80:$BG$117),2)</f>
        <v>0</v>
      </c>
      <c r="G32" s="24"/>
      <c r="H32" s="24"/>
      <c r="I32" s="97">
        <v>0.21</v>
      </c>
      <c r="J32" s="96">
        <v>0</v>
      </c>
      <c r="K32" s="27"/>
    </row>
    <row r="33" spans="2:11" s="6" customFormat="1" ht="15" customHeight="1" hidden="1">
      <c r="B33" s="23"/>
      <c r="C33" s="24"/>
      <c r="D33" s="24"/>
      <c r="E33" s="30" t="s">
        <v>45</v>
      </c>
      <c r="F33" s="96">
        <f>ROUND(SUM($BH$80:$BH$117),2)</f>
        <v>0</v>
      </c>
      <c r="G33" s="24"/>
      <c r="H33" s="24"/>
      <c r="I33" s="97">
        <v>0.15</v>
      </c>
      <c r="J33" s="96">
        <v>0</v>
      </c>
      <c r="K33" s="27"/>
    </row>
    <row r="34" spans="2:11" s="6" customFormat="1" ht="15" customHeight="1" hidden="1">
      <c r="B34" s="23"/>
      <c r="C34" s="24"/>
      <c r="D34" s="24"/>
      <c r="E34" s="30" t="s">
        <v>46</v>
      </c>
      <c r="F34" s="96">
        <f>ROUND(SUM($BI$80:$BI$117),2)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47</v>
      </c>
      <c r="E36" s="34"/>
      <c r="F36" s="34"/>
      <c r="G36" s="98" t="s">
        <v>48</v>
      </c>
      <c r="H36" s="35" t="s">
        <v>49</v>
      </c>
      <c r="I36" s="99"/>
      <c r="J36" s="36">
        <f>SUM($J$27:$J$34)</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90</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325" t="str">
        <f>$E$7</f>
        <v>Oprava barokního opevnění Prahy - aktualizovaná verze 09-2015</v>
      </c>
      <c r="F45" s="305"/>
      <c r="G45" s="305"/>
      <c r="H45" s="305"/>
      <c r="J45" s="24"/>
      <c r="K45" s="27"/>
    </row>
    <row r="46" spans="2:11" s="6" customFormat="1" ht="15" customHeight="1">
      <c r="B46" s="23"/>
      <c r="C46" s="19" t="s">
        <v>88</v>
      </c>
      <c r="D46" s="24"/>
      <c r="E46" s="24"/>
      <c r="F46" s="24"/>
      <c r="G46" s="24"/>
      <c r="H46" s="24"/>
      <c r="J46" s="24"/>
      <c r="K46" s="27"/>
    </row>
    <row r="47" spans="2:11" s="6" customFormat="1" ht="19.5" customHeight="1">
      <c r="B47" s="23"/>
      <c r="C47" s="24"/>
      <c r="D47" s="24"/>
      <c r="E47" s="302" t="str">
        <f>$E$9</f>
        <v>1 - Přípravné práce</v>
      </c>
      <c r="F47" s="305"/>
      <c r="G47" s="305"/>
      <c r="H47" s="305"/>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 </v>
      </c>
      <c r="G49" s="24"/>
      <c r="H49" s="24"/>
      <c r="I49" s="88" t="s">
        <v>24</v>
      </c>
      <c r="J49" s="52" t="str">
        <f>IF($J$12="","",$J$12)</f>
        <v>11.09.2015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Úřad vlády ČR</v>
      </c>
      <c r="G51" s="24"/>
      <c r="H51" s="24"/>
      <c r="I51" s="88" t="s">
        <v>34</v>
      </c>
      <c r="J51" s="17" t="str">
        <f>$E$21</f>
        <v> </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91</v>
      </c>
      <c r="D54" s="32"/>
      <c r="E54" s="32"/>
      <c r="F54" s="32"/>
      <c r="G54" s="32"/>
      <c r="H54" s="32"/>
      <c r="I54" s="106"/>
      <c r="J54" s="107" t="s">
        <v>92</v>
      </c>
      <c r="K54" s="37"/>
    </row>
    <row r="55" spans="2:11" s="6" customFormat="1" ht="11.25" customHeight="1">
      <c r="B55" s="23"/>
      <c r="C55" s="24"/>
      <c r="D55" s="24"/>
      <c r="E55" s="24"/>
      <c r="F55" s="24"/>
      <c r="G55" s="24"/>
      <c r="H55" s="24"/>
      <c r="J55" s="24"/>
      <c r="K55" s="27"/>
    </row>
    <row r="56" spans="2:47" s="6" customFormat="1" ht="30" customHeight="1">
      <c r="B56" s="23"/>
      <c r="C56" s="66" t="s">
        <v>93</v>
      </c>
      <c r="D56" s="24"/>
      <c r="E56" s="24"/>
      <c r="F56" s="24"/>
      <c r="G56" s="24"/>
      <c r="H56" s="24"/>
      <c r="J56" s="67">
        <f>$J$80</f>
        <v>0</v>
      </c>
      <c r="K56" s="27"/>
      <c r="AU56" s="6" t="s">
        <v>94</v>
      </c>
    </row>
    <row r="57" spans="2:11" s="73" customFormat="1" ht="25.5" customHeight="1">
      <c r="B57" s="108"/>
      <c r="C57" s="109"/>
      <c r="D57" s="110" t="s">
        <v>146</v>
      </c>
      <c r="E57" s="110"/>
      <c r="F57" s="110"/>
      <c r="G57" s="110"/>
      <c r="H57" s="110"/>
      <c r="I57" s="111"/>
      <c r="J57" s="112">
        <f>$J$81</f>
        <v>0</v>
      </c>
      <c r="K57" s="113"/>
    </row>
    <row r="58" spans="2:11" s="161" customFormat="1" ht="21" customHeight="1">
      <c r="B58" s="162"/>
      <c r="C58" s="163"/>
      <c r="D58" s="164" t="s">
        <v>147</v>
      </c>
      <c r="E58" s="164"/>
      <c r="F58" s="164"/>
      <c r="G58" s="164"/>
      <c r="H58" s="164"/>
      <c r="I58" s="165"/>
      <c r="J58" s="166">
        <f>$J$82</f>
        <v>0</v>
      </c>
      <c r="K58" s="167"/>
    </row>
    <row r="59" spans="2:11" s="161" customFormat="1" ht="21" customHeight="1">
      <c r="B59" s="162"/>
      <c r="C59" s="163"/>
      <c r="D59" s="164" t="s">
        <v>148</v>
      </c>
      <c r="E59" s="164"/>
      <c r="F59" s="164"/>
      <c r="G59" s="164"/>
      <c r="H59" s="164"/>
      <c r="I59" s="165"/>
      <c r="J59" s="166">
        <f>$J$104</f>
        <v>0</v>
      </c>
      <c r="K59" s="167"/>
    </row>
    <row r="60" spans="2:11" s="161" customFormat="1" ht="21" customHeight="1">
      <c r="B60" s="162"/>
      <c r="C60" s="163"/>
      <c r="D60" s="164" t="s">
        <v>149</v>
      </c>
      <c r="E60" s="164"/>
      <c r="F60" s="164"/>
      <c r="G60" s="164"/>
      <c r="H60" s="164"/>
      <c r="I60" s="165"/>
      <c r="J60" s="166">
        <f>$J$115</f>
        <v>0</v>
      </c>
      <c r="K60" s="167"/>
    </row>
    <row r="61" spans="2:11" s="6" customFormat="1" ht="22.5" customHeight="1">
      <c r="B61" s="23"/>
      <c r="C61" s="24"/>
      <c r="D61" s="24"/>
      <c r="E61" s="24"/>
      <c r="F61" s="24"/>
      <c r="G61" s="24"/>
      <c r="H61" s="24"/>
      <c r="J61" s="24"/>
      <c r="K61" s="27"/>
    </row>
    <row r="62" spans="2:11" s="6" customFormat="1" ht="7.5" customHeight="1">
      <c r="B62" s="38"/>
      <c r="C62" s="39"/>
      <c r="D62" s="39"/>
      <c r="E62" s="39"/>
      <c r="F62" s="39"/>
      <c r="G62" s="39"/>
      <c r="H62" s="39"/>
      <c r="I62" s="101"/>
      <c r="J62" s="39"/>
      <c r="K62" s="40"/>
    </row>
    <row r="66" spans="2:12" s="6" customFormat="1" ht="7.5" customHeight="1">
      <c r="B66" s="41"/>
      <c r="C66" s="42"/>
      <c r="D66" s="42"/>
      <c r="E66" s="42"/>
      <c r="F66" s="42"/>
      <c r="G66" s="42"/>
      <c r="H66" s="42"/>
      <c r="I66" s="103"/>
      <c r="J66" s="42"/>
      <c r="K66" s="42"/>
      <c r="L66" s="43"/>
    </row>
    <row r="67" spans="2:12" s="6" customFormat="1" ht="37.5" customHeight="1">
      <c r="B67" s="23"/>
      <c r="C67" s="12" t="s">
        <v>96</v>
      </c>
      <c r="D67" s="24"/>
      <c r="E67" s="24"/>
      <c r="F67" s="24"/>
      <c r="G67" s="24"/>
      <c r="H67" s="24"/>
      <c r="J67" s="24"/>
      <c r="K67" s="24"/>
      <c r="L67" s="43"/>
    </row>
    <row r="68" spans="2:12" s="6" customFormat="1" ht="7.5" customHeight="1">
      <c r="B68" s="23"/>
      <c r="C68" s="24"/>
      <c r="D68" s="24"/>
      <c r="E68" s="24"/>
      <c r="F68" s="24"/>
      <c r="G68" s="24"/>
      <c r="H68" s="24"/>
      <c r="J68" s="24"/>
      <c r="K68" s="24"/>
      <c r="L68" s="43"/>
    </row>
    <row r="69" spans="2:12" s="6" customFormat="1" ht="15" customHeight="1">
      <c r="B69" s="23"/>
      <c r="C69" s="19" t="s">
        <v>16</v>
      </c>
      <c r="D69" s="24"/>
      <c r="E69" s="24"/>
      <c r="F69" s="24"/>
      <c r="G69" s="24"/>
      <c r="H69" s="24"/>
      <c r="J69" s="24"/>
      <c r="K69" s="24"/>
      <c r="L69" s="43"/>
    </row>
    <row r="70" spans="2:12" s="6" customFormat="1" ht="16.5" customHeight="1">
      <c r="B70" s="23"/>
      <c r="C70" s="24"/>
      <c r="D70" s="24"/>
      <c r="E70" s="325" t="str">
        <f>$E$7</f>
        <v>Oprava barokního opevnění Prahy - aktualizovaná verze 09-2015</v>
      </c>
      <c r="F70" s="305"/>
      <c r="G70" s="305"/>
      <c r="H70" s="305"/>
      <c r="J70" s="24"/>
      <c r="K70" s="24"/>
      <c r="L70" s="43"/>
    </row>
    <row r="71" spans="2:12" s="6" customFormat="1" ht="15" customHeight="1">
      <c r="B71" s="23"/>
      <c r="C71" s="19" t="s">
        <v>88</v>
      </c>
      <c r="D71" s="24"/>
      <c r="E71" s="24"/>
      <c r="F71" s="24"/>
      <c r="G71" s="24"/>
      <c r="H71" s="24"/>
      <c r="J71" s="24"/>
      <c r="K71" s="24"/>
      <c r="L71" s="43"/>
    </row>
    <row r="72" spans="2:12" s="6" customFormat="1" ht="19.5" customHeight="1">
      <c r="B72" s="23"/>
      <c r="C72" s="24"/>
      <c r="D72" s="24"/>
      <c r="E72" s="302" t="str">
        <f>$E$9</f>
        <v>1 - Přípravné práce</v>
      </c>
      <c r="F72" s="305"/>
      <c r="G72" s="305"/>
      <c r="H72" s="305"/>
      <c r="J72" s="24"/>
      <c r="K72" s="24"/>
      <c r="L72" s="43"/>
    </row>
    <row r="73" spans="2:12" s="6" customFormat="1" ht="7.5" customHeight="1">
      <c r="B73" s="23"/>
      <c r="C73" s="24"/>
      <c r="D73" s="24"/>
      <c r="E73" s="24"/>
      <c r="F73" s="24"/>
      <c r="G73" s="24"/>
      <c r="H73" s="24"/>
      <c r="J73" s="24"/>
      <c r="K73" s="24"/>
      <c r="L73" s="43"/>
    </row>
    <row r="74" spans="2:12" s="6" customFormat="1" ht="18.75" customHeight="1">
      <c r="B74" s="23"/>
      <c r="C74" s="19" t="s">
        <v>22</v>
      </c>
      <c r="D74" s="24"/>
      <c r="E74" s="24"/>
      <c r="F74" s="17" t="str">
        <f>$F$12</f>
        <v> </v>
      </c>
      <c r="G74" s="24"/>
      <c r="H74" s="24"/>
      <c r="I74" s="88" t="s">
        <v>24</v>
      </c>
      <c r="J74" s="52" t="str">
        <f>IF($J$12="","",$J$12)</f>
        <v>11.09.2015</v>
      </c>
      <c r="K74" s="24"/>
      <c r="L74" s="43"/>
    </row>
    <row r="75" spans="2:12" s="6" customFormat="1" ht="7.5" customHeight="1">
      <c r="B75" s="23"/>
      <c r="C75" s="24"/>
      <c r="D75" s="24"/>
      <c r="E75" s="24"/>
      <c r="F75" s="24"/>
      <c r="G75" s="24"/>
      <c r="H75" s="24"/>
      <c r="J75" s="24"/>
      <c r="K75" s="24"/>
      <c r="L75" s="43"/>
    </row>
    <row r="76" spans="2:12" s="6" customFormat="1" ht="15.75" customHeight="1">
      <c r="B76" s="23"/>
      <c r="C76" s="19" t="s">
        <v>28</v>
      </c>
      <c r="D76" s="24"/>
      <c r="E76" s="24"/>
      <c r="F76" s="17" t="str">
        <f>$E$15</f>
        <v>Úřad vlády ČR</v>
      </c>
      <c r="G76" s="24"/>
      <c r="H76" s="24"/>
      <c r="I76" s="88" t="s">
        <v>34</v>
      </c>
      <c r="J76" s="17" t="str">
        <f>$E$21</f>
        <v> </v>
      </c>
      <c r="K76" s="24"/>
      <c r="L76" s="43"/>
    </row>
    <row r="77" spans="2:12" s="6" customFormat="1" ht="15" customHeight="1">
      <c r="B77" s="23"/>
      <c r="C77" s="19" t="s">
        <v>32</v>
      </c>
      <c r="D77" s="24"/>
      <c r="E77" s="24"/>
      <c r="F77" s="17">
        <f>IF($E$18="","",$E$18)</f>
      </c>
      <c r="G77" s="24"/>
      <c r="H77" s="24"/>
      <c r="J77" s="24"/>
      <c r="K77" s="24"/>
      <c r="L77" s="43"/>
    </row>
    <row r="78" spans="2:12" s="6" customFormat="1" ht="11.25" customHeight="1">
      <c r="B78" s="23"/>
      <c r="C78" s="24"/>
      <c r="D78" s="24"/>
      <c r="E78" s="24"/>
      <c r="F78" s="24"/>
      <c r="G78" s="24"/>
      <c r="H78" s="24"/>
      <c r="J78" s="24"/>
      <c r="K78" s="24"/>
      <c r="L78" s="43"/>
    </row>
    <row r="79" spans="2:20" s="114" customFormat="1" ht="30" customHeight="1">
      <c r="B79" s="115"/>
      <c r="C79" s="116" t="s">
        <v>97</v>
      </c>
      <c r="D79" s="117" t="s">
        <v>56</v>
      </c>
      <c r="E79" s="117" t="s">
        <v>52</v>
      </c>
      <c r="F79" s="117" t="s">
        <v>98</v>
      </c>
      <c r="G79" s="117" t="s">
        <v>99</v>
      </c>
      <c r="H79" s="117" t="s">
        <v>100</v>
      </c>
      <c r="I79" s="118" t="s">
        <v>101</v>
      </c>
      <c r="J79" s="117" t="s">
        <v>102</v>
      </c>
      <c r="K79" s="119" t="s">
        <v>103</v>
      </c>
      <c r="L79" s="120"/>
      <c r="M79" s="59" t="s">
        <v>104</v>
      </c>
      <c r="N79" s="60" t="s">
        <v>41</v>
      </c>
      <c r="O79" s="60" t="s">
        <v>105</v>
      </c>
      <c r="P79" s="60" t="s">
        <v>106</v>
      </c>
      <c r="Q79" s="60" t="s">
        <v>107</v>
      </c>
      <c r="R79" s="60" t="s">
        <v>108</v>
      </c>
      <c r="S79" s="60" t="s">
        <v>109</v>
      </c>
      <c r="T79" s="61" t="s">
        <v>110</v>
      </c>
    </row>
    <row r="80" spans="2:63" s="6" customFormat="1" ht="30" customHeight="1">
      <c r="B80" s="23"/>
      <c r="C80" s="66" t="s">
        <v>93</v>
      </c>
      <c r="D80" s="24"/>
      <c r="E80" s="24"/>
      <c r="F80" s="24"/>
      <c r="G80" s="24"/>
      <c r="H80" s="24"/>
      <c r="J80" s="121">
        <f>$BK$80</f>
        <v>0</v>
      </c>
      <c r="K80" s="24"/>
      <c r="L80" s="43"/>
      <c r="M80" s="63"/>
      <c r="N80" s="64"/>
      <c r="O80" s="64"/>
      <c r="P80" s="122">
        <f>$P$81</f>
        <v>0</v>
      </c>
      <c r="Q80" s="64"/>
      <c r="R80" s="122">
        <f>$R$81</f>
        <v>0.00466</v>
      </c>
      <c r="S80" s="64"/>
      <c r="T80" s="123">
        <f>$T$81</f>
        <v>0</v>
      </c>
      <c r="AT80" s="6" t="s">
        <v>70</v>
      </c>
      <c r="AU80" s="6" t="s">
        <v>94</v>
      </c>
      <c r="BK80" s="124">
        <f>$BK$81</f>
        <v>0</v>
      </c>
    </row>
    <row r="81" spans="2:63" s="125" customFormat="1" ht="37.5" customHeight="1">
      <c r="B81" s="126"/>
      <c r="C81" s="127"/>
      <c r="D81" s="127" t="s">
        <v>70</v>
      </c>
      <c r="E81" s="128" t="s">
        <v>150</v>
      </c>
      <c r="F81" s="128" t="s">
        <v>151</v>
      </c>
      <c r="G81" s="127"/>
      <c r="H81" s="127"/>
      <c r="J81" s="129">
        <f>$BK$81</f>
        <v>0</v>
      </c>
      <c r="K81" s="127"/>
      <c r="L81" s="130"/>
      <c r="M81" s="131"/>
      <c r="N81" s="127"/>
      <c r="O81" s="127"/>
      <c r="P81" s="132">
        <f>$P$82+$P$104+$P$115</f>
        <v>0</v>
      </c>
      <c r="Q81" s="127"/>
      <c r="R81" s="132">
        <f>$R$82+$R$104+$R$115</f>
        <v>0.00466</v>
      </c>
      <c r="S81" s="127"/>
      <c r="T81" s="133">
        <f>$T$82+$T$104+$T$115</f>
        <v>0</v>
      </c>
      <c r="AR81" s="134" t="s">
        <v>21</v>
      </c>
      <c r="AT81" s="134" t="s">
        <v>70</v>
      </c>
      <c r="AU81" s="134" t="s">
        <v>71</v>
      </c>
      <c r="AY81" s="134" t="s">
        <v>112</v>
      </c>
      <c r="BK81" s="135">
        <f>$BK$82+$BK$104+$BK$115</f>
        <v>0</v>
      </c>
    </row>
    <row r="82" spans="2:63" s="125" customFormat="1" ht="21" customHeight="1">
      <c r="B82" s="126"/>
      <c r="C82" s="127"/>
      <c r="D82" s="127" t="s">
        <v>70</v>
      </c>
      <c r="E82" s="168" t="s">
        <v>21</v>
      </c>
      <c r="F82" s="168" t="s">
        <v>152</v>
      </c>
      <c r="G82" s="127"/>
      <c r="H82" s="127"/>
      <c r="J82" s="169">
        <f>$BK$82</f>
        <v>0</v>
      </c>
      <c r="K82" s="127"/>
      <c r="L82" s="130"/>
      <c r="M82" s="131"/>
      <c r="N82" s="127"/>
      <c r="O82" s="127"/>
      <c r="P82" s="132">
        <f>SUM($P$83:$P$103)</f>
        <v>0</v>
      </c>
      <c r="Q82" s="127"/>
      <c r="R82" s="132">
        <f>SUM($R$83:$R$103)</f>
        <v>0.00466</v>
      </c>
      <c r="S82" s="127"/>
      <c r="T82" s="133">
        <f>SUM($T$83:$T$103)</f>
        <v>0</v>
      </c>
      <c r="AR82" s="134" t="s">
        <v>21</v>
      </c>
      <c r="AT82" s="134" t="s">
        <v>70</v>
      </c>
      <c r="AU82" s="134" t="s">
        <v>21</v>
      </c>
      <c r="AY82" s="134" t="s">
        <v>112</v>
      </c>
      <c r="BK82" s="135">
        <f>SUM($BK$83:$BK$103)</f>
        <v>0</v>
      </c>
    </row>
    <row r="83" spans="2:65" s="6" customFormat="1" ht="15.75" customHeight="1">
      <c r="B83" s="23"/>
      <c r="C83" s="136" t="s">
        <v>21</v>
      </c>
      <c r="D83" s="136" t="s">
        <v>113</v>
      </c>
      <c r="E83" s="137" t="s">
        <v>153</v>
      </c>
      <c r="F83" s="138" t="s">
        <v>154</v>
      </c>
      <c r="G83" s="139" t="s">
        <v>155</v>
      </c>
      <c r="H83" s="140">
        <v>391</v>
      </c>
      <c r="I83" s="141"/>
      <c r="J83" s="142">
        <f>ROUND($I$83*$H$83,2)</f>
        <v>0</v>
      </c>
      <c r="K83" s="138" t="s">
        <v>156</v>
      </c>
      <c r="L83" s="43"/>
      <c r="M83" s="143"/>
      <c r="N83" s="144" t="s">
        <v>42</v>
      </c>
      <c r="O83" s="24"/>
      <c r="P83" s="145">
        <f>$O$83*$H$83</f>
        <v>0</v>
      </c>
      <c r="Q83" s="145">
        <v>0</v>
      </c>
      <c r="R83" s="145">
        <f>$Q$83*$H$83</f>
        <v>0</v>
      </c>
      <c r="S83" s="145">
        <v>0</v>
      </c>
      <c r="T83" s="146">
        <f>$S$83*$H$83</f>
        <v>0</v>
      </c>
      <c r="AR83" s="89" t="s">
        <v>129</v>
      </c>
      <c r="AT83" s="89" t="s">
        <v>113</v>
      </c>
      <c r="AU83" s="89" t="s">
        <v>78</v>
      </c>
      <c r="AY83" s="6" t="s">
        <v>112</v>
      </c>
      <c r="BE83" s="147">
        <f>IF($N$83="základní",$J$83,0)</f>
        <v>0</v>
      </c>
      <c r="BF83" s="147">
        <f>IF($N$83="snížená",$J$83,0)</f>
        <v>0</v>
      </c>
      <c r="BG83" s="147">
        <f>IF($N$83="zákl. přenesená",$J$83,0)</f>
        <v>0</v>
      </c>
      <c r="BH83" s="147">
        <f>IF($N$83="sníž. přenesená",$J$83,0)</f>
        <v>0</v>
      </c>
      <c r="BI83" s="147">
        <f>IF($N$83="nulová",$J$83,0)</f>
        <v>0</v>
      </c>
      <c r="BJ83" s="89" t="s">
        <v>21</v>
      </c>
      <c r="BK83" s="147">
        <f>ROUND($I$83*$H$83,2)</f>
        <v>0</v>
      </c>
      <c r="BL83" s="89" t="s">
        <v>129</v>
      </c>
      <c r="BM83" s="89" t="s">
        <v>157</v>
      </c>
    </row>
    <row r="84" spans="2:47" s="6" customFormat="1" ht="125.25" customHeight="1">
      <c r="B84" s="23"/>
      <c r="C84" s="24"/>
      <c r="D84" s="150" t="s">
        <v>158</v>
      </c>
      <c r="E84" s="24"/>
      <c r="F84" s="170" t="s">
        <v>159</v>
      </c>
      <c r="G84" s="24"/>
      <c r="H84" s="24"/>
      <c r="J84" s="24"/>
      <c r="K84" s="24"/>
      <c r="L84" s="43"/>
      <c r="M84" s="56"/>
      <c r="N84" s="24"/>
      <c r="O84" s="24"/>
      <c r="P84" s="24"/>
      <c r="Q84" s="24"/>
      <c r="R84" s="24"/>
      <c r="S84" s="24"/>
      <c r="T84" s="57"/>
      <c r="AT84" s="6" t="s">
        <v>158</v>
      </c>
      <c r="AU84" s="6" t="s">
        <v>78</v>
      </c>
    </row>
    <row r="85" spans="2:51" s="6" customFormat="1" ht="15.75" customHeight="1">
      <c r="B85" s="148"/>
      <c r="C85" s="149"/>
      <c r="D85" s="171" t="s">
        <v>120</v>
      </c>
      <c r="E85" s="149"/>
      <c r="F85" s="151" t="s">
        <v>160</v>
      </c>
      <c r="G85" s="149"/>
      <c r="H85" s="152">
        <v>165</v>
      </c>
      <c r="J85" s="149"/>
      <c r="K85" s="149"/>
      <c r="L85" s="153"/>
      <c r="M85" s="154"/>
      <c r="N85" s="149"/>
      <c r="O85" s="149"/>
      <c r="P85" s="149"/>
      <c r="Q85" s="149"/>
      <c r="R85" s="149"/>
      <c r="S85" s="149"/>
      <c r="T85" s="155"/>
      <c r="AT85" s="156" t="s">
        <v>120</v>
      </c>
      <c r="AU85" s="156" t="s">
        <v>78</v>
      </c>
      <c r="AV85" s="156" t="s">
        <v>78</v>
      </c>
      <c r="AW85" s="156" t="s">
        <v>94</v>
      </c>
      <c r="AX85" s="156" t="s">
        <v>71</v>
      </c>
      <c r="AY85" s="156" t="s">
        <v>112</v>
      </c>
    </row>
    <row r="86" spans="2:51" s="6" customFormat="1" ht="15.75" customHeight="1">
      <c r="B86" s="148"/>
      <c r="C86" s="149"/>
      <c r="D86" s="171" t="s">
        <v>120</v>
      </c>
      <c r="E86" s="149"/>
      <c r="F86" s="151" t="s">
        <v>161</v>
      </c>
      <c r="G86" s="149"/>
      <c r="H86" s="152">
        <v>226</v>
      </c>
      <c r="J86" s="149"/>
      <c r="K86" s="149"/>
      <c r="L86" s="153"/>
      <c r="M86" s="154"/>
      <c r="N86" s="149"/>
      <c r="O86" s="149"/>
      <c r="P86" s="149"/>
      <c r="Q86" s="149"/>
      <c r="R86" s="149"/>
      <c r="S86" s="149"/>
      <c r="T86" s="155"/>
      <c r="AT86" s="156" t="s">
        <v>120</v>
      </c>
      <c r="AU86" s="156" t="s">
        <v>78</v>
      </c>
      <c r="AV86" s="156" t="s">
        <v>78</v>
      </c>
      <c r="AW86" s="156" t="s">
        <v>94</v>
      </c>
      <c r="AX86" s="156" t="s">
        <v>71</v>
      </c>
      <c r="AY86" s="156" t="s">
        <v>112</v>
      </c>
    </row>
    <row r="87" spans="2:51" s="6" customFormat="1" ht="15.75" customHeight="1">
      <c r="B87" s="172"/>
      <c r="C87" s="173"/>
      <c r="D87" s="171" t="s">
        <v>120</v>
      </c>
      <c r="E87" s="173"/>
      <c r="F87" s="174" t="s">
        <v>162</v>
      </c>
      <c r="G87" s="173"/>
      <c r="H87" s="175">
        <v>391</v>
      </c>
      <c r="J87" s="173"/>
      <c r="K87" s="173"/>
      <c r="L87" s="176"/>
      <c r="M87" s="177"/>
      <c r="N87" s="173"/>
      <c r="O87" s="173"/>
      <c r="P87" s="173"/>
      <c r="Q87" s="173"/>
      <c r="R87" s="173"/>
      <c r="S87" s="173"/>
      <c r="T87" s="178"/>
      <c r="AT87" s="179" t="s">
        <v>120</v>
      </c>
      <c r="AU87" s="179" t="s">
        <v>78</v>
      </c>
      <c r="AV87" s="179" t="s">
        <v>129</v>
      </c>
      <c r="AW87" s="179" t="s">
        <v>94</v>
      </c>
      <c r="AX87" s="179" t="s">
        <v>21</v>
      </c>
      <c r="AY87" s="179" t="s">
        <v>112</v>
      </c>
    </row>
    <row r="88" spans="2:65" s="6" customFormat="1" ht="15.75" customHeight="1">
      <c r="B88" s="23"/>
      <c r="C88" s="136" t="s">
        <v>78</v>
      </c>
      <c r="D88" s="136" t="s">
        <v>113</v>
      </c>
      <c r="E88" s="137" t="s">
        <v>163</v>
      </c>
      <c r="F88" s="138" t="s">
        <v>164</v>
      </c>
      <c r="G88" s="139" t="s">
        <v>165</v>
      </c>
      <c r="H88" s="140">
        <v>3</v>
      </c>
      <c r="I88" s="141"/>
      <c r="J88" s="142">
        <f>ROUND($I$88*$H$88,2)</f>
        <v>0</v>
      </c>
      <c r="K88" s="138" t="s">
        <v>156</v>
      </c>
      <c r="L88" s="43"/>
      <c r="M88" s="143"/>
      <c r="N88" s="144" t="s">
        <v>42</v>
      </c>
      <c r="O88" s="24"/>
      <c r="P88" s="145">
        <f>$O$88*$H$88</f>
        <v>0</v>
      </c>
      <c r="Q88" s="145">
        <v>0</v>
      </c>
      <c r="R88" s="145">
        <f>$Q$88*$H$88</f>
        <v>0</v>
      </c>
      <c r="S88" s="145">
        <v>0</v>
      </c>
      <c r="T88" s="146">
        <f>$S$88*$H$88</f>
        <v>0</v>
      </c>
      <c r="AR88" s="89" t="s">
        <v>129</v>
      </c>
      <c r="AT88" s="89" t="s">
        <v>113</v>
      </c>
      <c r="AU88" s="89" t="s">
        <v>78</v>
      </c>
      <c r="AY88" s="6" t="s">
        <v>112</v>
      </c>
      <c r="BE88" s="147">
        <f>IF($N$88="základní",$J$88,0)</f>
        <v>0</v>
      </c>
      <c r="BF88" s="147">
        <f>IF($N$88="snížená",$J$88,0)</f>
        <v>0</v>
      </c>
      <c r="BG88" s="147">
        <f>IF($N$88="zákl. přenesená",$J$88,0)</f>
        <v>0</v>
      </c>
      <c r="BH88" s="147">
        <f>IF($N$88="sníž. přenesená",$J$88,0)</f>
        <v>0</v>
      </c>
      <c r="BI88" s="147">
        <f>IF($N$88="nulová",$J$88,0)</f>
        <v>0</v>
      </c>
      <c r="BJ88" s="89" t="s">
        <v>21</v>
      </c>
      <c r="BK88" s="147">
        <f>ROUND($I$88*$H$88,2)</f>
        <v>0</v>
      </c>
      <c r="BL88" s="89" t="s">
        <v>129</v>
      </c>
      <c r="BM88" s="89" t="s">
        <v>166</v>
      </c>
    </row>
    <row r="89" spans="2:47" s="6" customFormat="1" ht="84.75" customHeight="1">
      <c r="B89" s="23"/>
      <c r="C89" s="24"/>
      <c r="D89" s="150" t="s">
        <v>158</v>
      </c>
      <c r="E89" s="24"/>
      <c r="F89" s="170" t="s">
        <v>167</v>
      </c>
      <c r="G89" s="24"/>
      <c r="H89" s="24"/>
      <c r="J89" s="24"/>
      <c r="K89" s="24"/>
      <c r="L89" s="43"/>
      <c r="M89" s="56"/>
      <c r="N89" s="24"/>
      <c r="O89" s="24"/>
      <c r="P89" s="24"/>
      <c r="Q89" s="24"/>
      <c r="R89" s="24"/>
      <c r="S89" s="24"/>
      <c r="T89" s="57"/>
      <c r="AT89" s="6" t="s">
        <v>158</v>
      </c>
      <c r="AU89" s="6" t="s">
        <v>78</v>
      </c>
    </row>
    <row r="90" spans="2:65" s="6" customFormat="1" ht="15.75" customHeight="1">
      <c r="B90" s="23"/>
      <c r="C90" s="136" t="s">
        <v>83</v>
      </c>
      <c r="D90" s="136" t="s">
        <v>113</v>
      </c>
      <c r="E90" s="137" t="s">
        <v>168</v>
      </c>
      <c r="F90" s="138" t="s">
        <v>169</v>
      </c>
      <c r="G90" s="139" t="s">
        <v>165</v>
      </c>
      <c r="H90" s="140">
        <v>10</v>
      </c>
      <c r="I90" s="141"/>
      <c r="J90" s="142">
        <f>ROUND($I$90*$H$90,2)</f>
        <v>0</v>
      </c>
      <c r="K90" s="138" t="s">
        <v>156</v>
      </c>
      <c r="L90" s="43"/>
      <c r="M90" s="143"/>
      <c r="N90" s="144" t="s">
        <v>42</v>
      </c>
      <c r="O90" s="24"/>
      <c r="P90" s="145">
        <f>$O$90*$H$90</f>
        <v>0</v>
      </c>
      <c r="Q90" s="145">
        <v>8E-05</v>
      </c>
      <c r="R90" s="145">
        <f>$Q$90*$H$90</f>
        <v>0.0008</v>
      </c>
      <c r="S90" s="145">
        <v>0</v>
      </c>
      <c r="T90" s="146">
        <f>$S$90*$H$90</f>
        <v>0</v>
      </c>
      <c r="AR90" s="89" t="s">
        <v>129</v>
      </c>
      <c r="AT90" s="89" t="s">
        <v>113</v>
      </c>
      <c r="AU90" s="89" t="s">
        <v>78</v>
      </c>
      <c r="AY90" s="6" t="s">
        <v>112</v>
      </c>
      <c r="BE90" s="147">
        <f>IF($N$90="základní",$J$90,0)</f>
        <v>0</v>
      </c>
      <c r="BF90" s="147">
        <f>IF($N$90="snížená",$J$90,0)</f>
        <v>0</v>
      </c>
      <c r="BG90" s="147">
        <f>IF($N$90="zákl. přenesená",$J$90,0)</f>
        <v>0</v>
      </c>
      <c r="BH90" s="147">
        <f>IF($N$90="sníž. přenesená",$J$90,0)</f>
        <v>0</v>
      </c>
      <c r="BI90" s="147">
        <f>IF($N$90="nulová",$J$90,0)</f>
        <v>0</v>
      </c>
      <c r="BJ90" s="89" t="s">
        <v>21</v>
      </c>
      <c r="BK90" s="147">
        <f>ROUND($I$90*$H$90,2)</f>
        <v>0</v>
      </c>
      <c r="BL90" s="89" t="s">
        <v>129</v>
      </c>
      <c r="BM90" s="89" t="s">
        <v>170</v>
      </c>
    </row>
    <row r="91" spans="2:47" s="6" customFormat="1" ht="84.75" customHeight="1">
      <c r="B91" s="23"/>
      <c r="C91" s="24"/>
      <c r="D91" s="150" t="s">
        <v>158</v>
      </c>
      <c r="E91" s="24"/>
      <c r="F91" s="170" t="s">
        <v>171</v>
      </c>
      <c r="G91" s="24"/>
      <c r="H91" s="24"/>
      <c r="J91" s="24"/>
      <c r="K91" s="24"/>
      <c r="L91" s="43"/>
      <c r="M91" s="56"/>
      <c r="N91" s="24"/>
      <c r="O91" s="24"/>
      <c r="P91" s="24"/>
      <c r="Q91" s="24"/>
      <c r="R91" s="24"/>
      <c r="S91" s="24"/>
      <c r="T91" s="57"/>
      <c r="AT91" s="6" t="s">
        <v>158</v>
      </c>
      <c r="AU91" s="6" t="s">
        <v>78</v>
      </c>
    </row>
    <row r="92" spans="2:65" s="6" customFormat="1" ht="15.75" customHeight="1">
      <c r="B92" s="23"/>
      <c r="C92" s="136" t="s">
        <v>129</v>
      </c>
      <c r="D92" s="136" t="s">
        <v>113</v>
      </c>
      <c r="E92" s="137" t="s">
        <v>172</v>
      </c>
      <c r="F92" s="138" t="s">
        <v>173</v>
      </c>
      <c r="G92" s="139" t="s">
        <v>165</v>
      </c>
      <c r="H92" s="140">
        <v>10</v>
      </c>
      <c r="I92" s="141"/>
      <c r="J92" s="142">
        <f>ROUND($I$92*$H$92,2)</f>
        <v>0</v>
      </c>
      <c r="K92" s="138" t="s">
        <v>156</v>
      </c>
      <c r="L92" s="43"/>
      <c r="M92" s="143"/>
      <c r="N92" s="144" t="s">
        <v>42</v>
      </c>
      <c r="O92" s="24"/>
      <c r="P92" s="145">
        <f>$O$92*$H$92</f>
        <v>0</v>
      </c>
      <c r="Q92" s="145">
        <v>8E-05</v>
      </c>
      <c r="R92" s="145">
        <f>$Q$92*$H$92</f>
        <v>0.0008</v>
      </c>
      <c r="S92" s="145">
        <v>0</v>
      </c>
      <c r="T92" s="146">
        <f>$S$92*$H$92</f>
        <v>0</v>
      </c>
      <c r="AR92" s="89" t="s">
        <v>129</v>
      </c>
      <c r="AT92" s="89" t="s">
        <v>113</v>
      </c>
      <c r="AU92" s="89" t="s">
        <v>78</v>
      </c>
      <c r="AY92" s="6" t="s">
        <v>112</v>
      </c>
      <c r="BE92" s="147">
        <f>IF($N$92="základní",$J$92,0)</f>
        <v>0</v>
      </c>
      <c r="BF92" s="147">
        <f>IF($N$92="snížená",$J$92,0)</f>
        <v>0</v>
      </c>
      <c r="BG92" s="147">
        <f>IF($N$92="zákl. přenesená",$J$92,0)</f>
        <v>0</v>
      </c>
      <c r="BH92" s="147">
        <f>IF($N$92="sníž. přenesená",$J$92,0)</f>
        <v>0</v>
      </c>
      <c r="BI92" s="147">
        <f>IF($N$92="nulová",$J$92,0)</f>
        <v>0</v>
      </c>
      <c r="BJ92" s="89" t="s">
        <v>21</v>
      </c>
      <c r="BK92" s="147">
        <f>ROUND($I$92*$H$92,2)</f>
        <v>0</v>
      </c>
      <c r="BL92" s="89" t="s">
        <v>129</v>
      </c>
      <c r="BM92" s="89" t="s">
        <v>174</v>
      </c>
    </row>
    <row r="93" spans="2:47" s="6" customFormat="1" ht="84.75" customHeight="1">
      <c r="B93" s="23"/>
      <c r="C93" s="24"/>
      <c r="D93" s="150" t="s">
        <v>158</v>
      </c>
      <c r="E93" s="24"/>
      <c r="F93" s="170" t="s">
        <v>171</v>
      </c>
      <c r="G93" s="24"/>
      <c r="H93" s="24"/>
      <c r="J93" s="24"/>
      <c r="K93" s="24"/>
      <c r="L93" s="43"/>
      <c r="M93" s="56"/>
      <c r="N93" s="24"/>
      <c r="O93" s="24"/>
      <c r="P93" s="24"/>
      <c r="Q93" s="24"/>
      <c r="R93" s="24"/>
      <c r="S93" s="24"/>
      <c r="T93" s="57"/>
      <c r="AT93" s="6" t="s">
        <v>158</v>
      </c>
      <c r="AU93" s="6" t="s">
        <v>78</v>
      </c>
    </row>
    <row r="94" spans="2:65" s="6" customFormat="1" ht="15.75" customHeight="1">
      <c r="B94" s="23"/>
      <c r="C94" s="136" t="s">
        <v>133</v>
      </c>
      <c r="D94" s="136" t="s">
        <v>113</v>
      </c>
      <c r="E94" s="137" t="s">
        <v>175</v>
      </c>
      <c r="F94" s="138" t="s">
        <v>176</v>
      </c>
      <c r="G94" s="139" t="s">
        <v>165</v>
      </c>
      <c r="H94" s="140">
        <v>10</v>
      </c>
      <c r="I94" s="141"/>
      <c r="J94" s="142">
        <f>ROUND($I$94*$H$94,2)</f>
        <v>0</v>
      </c>
      <c r="K94" s="138" t="s">
        <v>156</v>
      </c>
      <c r="L94" s="43"/>
      <c r="M94" s="143"/>
      <c r="N94" s="144" t="s">
        <v>42</v>
      </c>
      <c r="O94" s="24"/>
      <c r="P94" s="145">
        <f>$O$94*$H$94</f>
        <v>0</v>
      </c>
      <c r="Q94" s="145">
        <v>0.00017</v>
      </c>
      <c r="R94" s="145">
        <f>$Q$94*$H$94</f>
        <v>0.0017000000000000001</v>
      </c>
      <c r="S94" s="145">
        <v>0</v>
      </c>
      <c r="T94" s="146">
        <f>$S$94*$H$94</f>
        <v>0</v>
      </c>
      <c r="AR94" s="89" t="s">
        <v>129</v>
      </c>
      <c r="AT94" s="89" t="s">
        <v>113</v>
      </c>
      <c r="AU94" s="89" t="s">
        <v>78</v>
      </c>
      <c r="AY94" s="6" t="s">
        <v>112</v>
      </c>
      <c r="BE94" s="147">
        <f>IF($N$94="základní",$J$94,0)</f>
        <v>0</v>
      </c>
      <c r="BF94" s="147">
        <f>IF($N$94="snížená",$J$94,0)</f>
        <v>0</v>
      </c>
      <c r="BG94" s="147">
        <f>IF($N$94="zákl. přenesená",$J$94,0)</f>
        <v>0</v>
      </c>
      <c r="BH94" s="147">
        <f>IF($N$94="sníž. přenesená",$J$94,0)</f>
        <v>0</v>
      </c>
      <c r="BI94" s="147">
        <f>IF($N$94="nulová",$J$94,0)</f>
        <v>0</v>
      </c>
      <c r="BJ94" s="89" t="s">
        <v>21</v>
      </c>
      <c r="BK94" s="147">
        <f>ROUND($I$94*$H$94,2)</f>
        <v>0</v>
      </c>
      <c r="BL94" s="89" t="s">
        <v>129</v>
      </c>
      <c r="BM94" s="89" t="s">
        <v>177</v>
      </c>
    </row>
    <row r="95" spans="2:47" s="6" customFormat="1" ht="84.75" customHeight="1">
      <c r="B95" s="23"/>
      <c r="C95" s="24"/>
      <c r="D95" s="150" t="s">
        <v>158</v>
      </c>
      <c r="E95" s="24"/>
      <c r="F95" s="170" t="s">
        <v>171</v>
      </c>
      <c r="G95" s="24"/>
      <c r="H95" s="24"/>
      <c r="J95" s="24"/>
      <c r="K95" s="24"/>
      <c r="L95" s="43"/>
      <c r="M95" s="56"/>
      <c r="N95" s="24"/>
      <c r="O95" s="24"/>
      <c r="P95" s="24"/>
      <c r="Q95" s="24"/>
      <c r="R95" s="24"/>
      <c r="S95" s="24"/>
      <c r="T95" s="57"/>
      <c r="AT95" s="6" t="s">
        <v>158</v>
      </c>
      <c r="AU95" s="6" t="s">
        <v>78</v>
      </c>
    </row>
    <row r="96" spans="2:65" s="6" customFormat="1" ht="15.75" customHeight="1">
      <c r="B96" s="23"/>
      <c r="C96" s="136" t="s">
        <v>137</v>
      </c>
      <c r="D96" s="136" t="s">
        <v>113</v>
      </c>
      <c r="E96" s="137" t="s">
        <v>178</v>
      </c>
      <c r="F96" s="138" t="s">
        <v>179</v>
      </c>
      <c r="G96" s="139" t="s">
        <v>165</v>
      </c>
      <c r="H96" s="140">
        <v>8</v>
      </c>
      <c r="I96" s="141"/>
      <c r="J96" s="142">
        <f>ROUND($I$96*$H$96,2)</f>
        <v>0</v>
      </c>
      <c r="K96" s="138" t="s">
        <v>156</v>
      </c>
      <c r="L96" s="43"/>
      <c r="M96" s="143"/>
      <c r="N96" s="144" t="s">
        <v>42</v>
      </c>
      <c r="O96" s="24"/>
      <c r="P96" s="145">
        <f>$O$96*$H$96</f>
        <v>0</v>
      </c>
      <c r="Q96" s="145">
        <v>0.00017</v>
      </c>
      <c r="R96" s="145">
        <f>$Q$96*$H$96</f>
        <v>0.00136</v>
      </c>
      <c r="S96" s="145">
        <v>0</v>
      </c>
      <c r="T96" s="146">
        <f>$S$96*$H$96</f>
        <v>0</v>
      </c>
      <c r="AR96" s="89" t="s">
        <v>129</v>
      </c>
      <c r="AT96" s="89" t="s">
        <v>113</v>
      </c>
      <c r="AU96" s="89" t="s">
        <v>78</v>
      </c>
      <c r="AY96" s="6" t="s">
        <v>112</v>
      </c>
      <c r="BE96" s="147">
        <f>IF($N$96="základní",$J$96,0)</f>
        <v>0</v>
      </c>
      <c r="BF96" s="147">
        <f>IF($N$96="snížená",$J$96,0)</f>
        <v>0</v>
      </c>
      <c r="BG96" s="147">
        <f>IF($N$96="zákl. přenesená",$J$96,0)</f>
        <v>0</v>
      </c>
      <c r="BH96" s="147">
        <f>IF($N$96="sníž. přenesená",$J$96,0)</f>
        <v>0</v>
      </c>
      <c r="BI96" s="147">
        <f>IF($N$96="nulová",$J$96,0)</f>
        <v>0</v>
      </c>
      <c r="BJ96" s="89" t="s">
        <v>21</v>
      </c>
      <c r="BK96" s="147">
        <f>ROUND($I$96*$H$96,2)</f>
        <v>0</v>
      </c>
      <c r="BL96" s="89" t="s">
        <v>129</v>
      </c>
      <c r="BM96" s="89" t="s">
        <v>180</v>
      </c>
    </row>
    <row r="97" spans="2:47" s="6" customFormat="1" ht="84.75" customHeight="1">
      <c r="B97" s="23"/>
      <c r="C97" s="24"/>
      <c r="D97" s="150" t="s">
        <v>158</v>
      </c>
      <c r="E97" s="24"/>
      <c r="F97" s="170" t="s">
        <v>171</v>
      </c>
      <c r="G97" s="24"/>
      <c r="H97" s="24"/>
      <c r="J97" s="24"/>
      <c r="K97" s="24"/>
      <c r="L97" s="43"/>
      <c r="M97" s="56"/>
      <c r="N97" s="24"/>
      <c r="O97" s="24"/>
      <c r="P97" s="24"/>
      <c r="Q97" s="24"/>
      <c r="R97" s="24"/>
      <c r="S97" s="24"/>
      <c r="T97" s="57"/>
      <c r="AT97" s="6" t="s">
        <v>158</v>
      </c>
      <c r="AU97" s="6" t="s">
        <v>78</v>
      </c>
    </row>
    <row r="98" spans="2:65" s="6" customFormat="1" ht="15.75" customHeight="1">
      <c r="B98" s="23"/>
      <c r="C98" s="136" t="s">
        <v>141</v>
      </c>
      <c r="D98" s="136" t="s">
        <v>113</v>
      </c>
      <c r="E98" s="137" t="s">
        <v>181</v>
      </c>
      <c r="F98" s="138" t="s">
        <v>182</v>
      </c>
      <c r="G98" s="139" t="s">
        <v>183</v>
      </c>
      <c r="H98" s="140">
        <v>3.375</v>
      </c>
      <c r="I98" s="141"/>
      <c r="J98" s="142">
        <f>ROUND($I$98*$H$98,2)</f>
        <v>0</v>
      </c>
      <c r="K98" s="138" t="s">
        <v>156</v>
      </c>
      <c r="L98" s="43"/>
      <c r="M98" s="143"/>
      <c r="N98" s="144" t="s">
        <v>42</v>
      </c>
      <c r="O98" s="24"/>
      <c r="P98" s="145">
        <f>$O$98*$H$98</f>
        <v>0</v>
      </c>
      <c r="Q98" s="145">
        <v>0</v>
      </c>
      <c r="R98" s="145">
        <f>$Q$98*$H$98</f>
        <v>0</v>
      </c>
      <c r="S98" s="145">
        <v>0</v>
      </c>
      <c r="T98" s="146">
        <f>$S$98*$H$98</f>
        <v>0</v>
      </c>
      <c r="AR98" s="89" t="s">
        <v>129</v>
      </c>
      <c r="AT98" s="89" t="s">
        <v>113</v>
      </c>
      <c r="AU98" s="89" t="s">
        <v>78</v>
      </c>
      <c r="AY98" s="6" t="s">
        <v>112</v>
      </c>
      <c r="BE98" s="147">
        <f>IF($N$98="základní",$J$98,0)</f>
        <v>0</v>
      </c>
      <c r="BF98" s="147">
        <f>IF($N$98="snížená",$J$98,0)</f>
        <v>0</v>
      </c>
      <c r="BG98" s="147">
        <f>IF($N$98="zákl. přenesená",$J$98,0)</f>
        <v>0</v>
      </c>
      <c r="BH98" s="147">
        <f>IF($N$98="sníž. přenesená",$J$98,0)</f>
        <v>0</v>
      </c>
      <c r="BI98" s="147">
        <f>IF($N$98="nulová",$J$98,0)</f>
        <v>0</v>
      </c>
      <c r="BJ98" s="89" t="s">
        <v>21</v>
      </c>
      <c r="BK98" s="147">
        <f>ROUND($I$98*$H$98,2)</f>
        <v>0</v>
      </c>
      <c r="BL98" s="89" t="s">
        <v>129</v>
      </c>
      <c r="BM98" s="89" t="s">
        <v>184</v>
      </c>
    </row>
    <row r="99" spans="2:47" s="6" customFormat="1" ht="30.75" customHeight="1">
      <c r="B99" s="23"/>
      <c r="C99" s="24"/>
      <c r="D99" s="150" t="s">
        <v>158</v>
      </c>
      <c r="E99" s="24"/>
      <c r="F99" s="170" t="s">
        <v>185</v>
      </c>
      <c r="G99" s="24"/>
      <c r="H99" s="24"/>
      <c r="J99" s="24"/>
      <c r="K99" s="24"/>
      <c r="L99" s="43"/>
      <c r="M99" s="56"/>
      <c r="N99" s="24"/>
      <c r="O99" s="24"/>
      <c r="P99" s="24"/>
      <c r="Q99" s="24"/>
      <c r="R99" s="24"/>
      <c r="S99" s="24"/>
      <c r="T99" s="57"/>
      <c r="AT99" s="6" t="s">
        <v>158</v>
      </c>
      <c r="AU99" s="6" t="s">
        <v>78</v>
      </c>
    </row>
    <row r="100" spans="2:51" s="6" customFormat="1" ht="15.75" customHeight="1">
      <c r="B100" s="148"/>
      <c r="C100" s="149"/>
      <c r="D100" s="171" t="s">
        <v>120</v>
      </c>
      <c r="E100" s="149"/>
      <c r="F100" s="151" t="s">
        <v>186</v>
      </c>
      <c r="G100" s="149"/>
      <c r="H100" s="152">
        <v>3.375</v>
      </c>
      <c r="J100" s="149"/>
      <c r="K100" s="149"/>
      <c r="L100" s="153"/>
      <c r="M100" s="154"/>
      <c r="N100" s="149"/>
      <c r="O100" s="149"/>
      <c r="P100" s="149"/>
      <c r="Q100" s="149"/>
      <c r="R100" s="149"/>
      <c r="S100" s="149"/>
      <c r="T100" s="155"/>
      <c r="AT100" s="156" t="s">
        <v>120</v>
      </c>
      <c r="AU100" s="156" t="s">
        <v>78</v>
      </c>
      <c r="AV100" s="156" t="s">
        <v>78</v>
      </c>
      <c r="AW100" s="156" t="s">
        <v>94</v>
      </c>
      <c r="AX100" s="156" t="s">
        <v>21</v>
      </c>
      <c r="AY100" s="156" t="s">
        <v>112</v>
      </c>
    </row>
    <row r="101" spans="2:65" s="6" customFormat="1" ht="15.75" customHeight="1">
      <c r="B101" s="23"/>
      <c r="C101" s="136" t="s">
        <v>187</v>
      </c>
      <c r="D101" s="136" t="s">
        <v>113</v>
      </c>
      <c r="E101" s="137" t="s">
        <v>188</v>
      </c>
      <c r="F101" s="138" t="s">
        <v>189</v>
      </c>
      <c r="G101" s="139" t="s">
        <v>183</v>
      </c>
      <c r="H101" s="140">
        <v>3.375</v>
      </c>
      <c r="I101" s="141"/>
      <c r="J101" s="142">
        <f>ROUND($I$101*$H$101,2)</f>
        <v>0</v>
      </c>
      <c r="K101" s="138" t="s">
        <v>156</v>
      </c>
      <c r="L101" s="43"/>
      <c r="M101" s="143"/>
      <c r="N101" s="144" t="s">
        <v>42</v>
      </c>
      <c r="O101" s="24"/>
      <c r="P101" s="145">
        <f>$O$101*$H$101</f>
        <v>0</v>
      </c>
      <c r="Q101" s="145">
        <v>0</v>
      </c>
      <c r="R101" s="145">
        <f>$Q$101*$H$101</f>
        <v>0</v>
      </c>
      <c r="S101" s="145">
        <v>0</v>
      </c>
      <c r="T101" s="146">
        <f>$S$101*$H$101</f>
        <v>0</v>
      </c>
      <c r="AR101" s="89" t="s">
        <v>129</v>
      </c>
      <c r="AT101" s="89" t="s">
        <v>113</v>
      </c>
      <c r="AU101" s="89" t="s">
        <v>78</v>
      </c>
      <c r="AY101" s="6" t="s">
        <v>112</v>
      </c>
      <c r="BE101" s="147">
        <f>IF($N$101="základní",$J$101,0)</f>
        <v>0</v>
      </c>
      <c r="BF101" s="147">
        <f>IF($N$101="snížená",$J$101,0)</f>
        <v>0</v>
      </c>
      <c r="BG101" s="147">
        <f>IF($N$101="zákl. přenesená",$J$101,0)</f>
        <v>0</v>
      </c>
      <c r="BH101" s="147">
        <f>IF($N$101="sníž. přenesená",$J$101,0)</f>
        <v>0</v>
      </c>
      <c r="BI101" s="147">
        <f>IF($N$101="nulová",$J$101,0)</f>
        <v>0</v>
      </c>
      <c r="BJ101" s="89" t="s">
        <v>21</v>
      </c>
      <c r="BK101" s="147">
        <f>ROUND($I$101*$H$101,2)</f>
        <v>0</v>
      </c>
      <c r="BL101" s="89" t="s">
        <v>129</v>
      </c>
      <c r="BM101" s="89" t="s">
        <v>190</v>
      </c>
    </row>
    <row r="102" spans="2:47" s="6" customFormat="1" ht="368.25" customHeight="1">
      <c r="B102" s="23"/>
      <c r="C102" s="24"/>
      <c r="D102" s="150" t="s">
        <v>158</v>
      </c>
      <c r="E102" s="24"/>
      <c r="F102" s="170" t="s">
        <v>191</v>
      </c>
      <c r="G102" s="24"/>
      <c r="H102" s="24"/>
      <c r="J102" s="24"/>
      <c r="K102" s="24"/>
      <c r="L102" s="43"/>
      <c r="M102" s="56"/>
      <c r="N102" s="24"/>
      <c r="O102" s="24"/>
      <c r="P102" s="24"/>
      <c r="Q102" s="24"/>
      <c r="R102" s="24"/>
      <c r="S102" s="24"/>
      <c r="T102" s="57"/>
      <c r="AT102" s="6" t="s">
        <v>158</v>
      </c>
      <c r="AU102" s="6" t="s">
        <v>78</v>
      </c>
    </row>
    <row r="103" spans="2:51" s="6" customFormat="1" ht="15.75" customHeight="1">
      <c r="B103" s="148"/>
      <c r="C103" s="149"/>
      <c r="D103" s="171" t="s">
        <v>120</v>
      </c>
      <c r="E103" s="149"/>
      <c r="F103" s="151" t="s">
        <v>186</v>
      </c>
      <c r="G103" s="149"/>
      <c r="H103" s="152">
        <v>3.375</v>
      </c>
      <c r="J103" s="149"/>
      <c r="K103" s="149"/>
      <c r="L103" s="153"/>
      <c r="M103" s="154"/>
      <c r="N103" s="149"/>
      <c r="O103" s="149"/>
      <c r="P103" s="149"/>
      <c r="Q103" s="149"/>
      <c r="R103" s="149"/>
      <c r="S103" s="149"/>
      <c r="T103" s="155"/>
      <c r="AT103" s="156" t="s">
        <v>120</v>
      </c>
      <c r="AU103" s="156" t="s">
        <v>78</v>
      </c>
      <c r="AV103" s="156" t="s">
        <v>78</v>
      </c>
      <c r="AW103" s="156" t="s">
        <v>94</v>
      </c>
      <c r="AX103" s="156" t="s">
        <v>21</v>
      </c>
      <c r="AY103" s="156" t="s">
        <v>112</v>
      </c>
    </row>
    <row r="104" spans="2:63" s="125" customFormat="1" ht="30.75" customHeight="1">
      <c r="B104" s="126"/>
      <c r="C104" s="127"/>
      <c r="D104" s="127" t="s">
        <v>70</v>
      </c>
      <c r="E104" s="168" t="s">
        <v>192</v>
      </c>
      <c r="F104" s="168" t="s">
        <v>193</v>
      </c>
      <c r="G104" s="127"/>
      <c r="H104" s="127"/>
      <c r="J104" s="169">
        <f>$BK$104</f>
        <v>0</v>
      </c>
      <c r="K104" s="127"/>
      <c r="L104" s="130"/>
      <c r="M104" s="131"/>
      <c r="N104" s="127"/>
      <c r="O104" s="127"/>
      <c r="P104" s="132">
        <f>SUM($P$105:$P$114)</f>
        <v>0</v>
      </c>
      <c r="Q104" s="127"/>
      <c r="R104" s="132">
        <f>SUM($R$105:$R$114)</f>
        <v>0</v>
      </c>
      <c r="S104" s="127"/>
      <c r="T104" s="133">
        <f>SUM($T$105:$T$114)</f>
        <v>0</v>
      </c>
      <c r="AR104" s="134" t="s">
        <v>21</v>
      </c>
      <c r="AT104" s="134" t="s">
        <v>70</v>
      </c>
      <c r="AU104" s="134" t="s">
        <v>21</v>
      </c>
      <c r="AY104" s="134" t="s">
        <v>112</v>
      </c>
      <c r="BK104" s="135">
        <f>SUM($BK$105:$BK$114)</f>
        <v>0</v>
      </c>
    </row>
    <row r="105" spans="2:65" s="6" customFormat="1" ht="15.75" customHeight="1">
      <c r="B105" s="23"/>
      <c r="C105" s="136" t="s">
        <v>192</v>
      </c>
      <c r="D105" s="136" t="s">
        <v>113</v>
      </c>
      <c r="E105" s="137" t="s">
        <v>194</v>
      </c>
      <c r="F105" s="138" t="s">
        <v>195</v>
      </c>
      <c r="G105" s="139" t="s">
        <v>165</v>
      </c>
      <c r="H105" s="140">
        <v>6</v>
      </c>
      <c r="I105" s="141"/>
      <c r="J105" s="142">
        <f>ROUND($I$105*$H$105,2)</f>
        <v>0</v>
      </c>
      <c r="K105" s="138" t="s">
        <v>156</v>
      </c>
      <c r="L105" s="43"/>
      <c r="M105" s="143"/>
      <c r="N105" s="144" t="s">
        <v>42</v>
      </c>
      <c r="O105" s="24"/>
      <c r="P105" s="145">
        <f>$O$105*$H$105</f>
        <v>0</v>
      </c>
      <c r="Q105" s="145">
        <v>0</v>
      </c>
      <c r="R105" s="145">
        <f>$Q$105*$H$105</f>
        <v>0</v>
      </c>
      <c r="S105" s="145">
        <v>0</v>
      </c>
      <c r="T105" s="146">
        <f>$S$105*$H$105</f>
        <v>0</v>
      </c>
      <c r="AR105" s="89" t="s">
        <v>129</v>
      </c>
      <c r="AT105" s="89" t="s">
        <v>113</v>
      </c>
      <c r="AU105" s="89" t="s">
        <v>78</v>
      </c>
      <c r="AY105" s="6" t="s">
        <v>112</v>
      </c>
      <c r="BE105" s="147">
        <f>IF($N$105="základní",$J$105,0)</f>
        <v>0</v>
      </c>
      <c r="BF105" s="147">
        <f>IF($N$105="snížená",$J$105,0)</f>
        <v>0</v>
      </c>
      <c r="BG105" s="147">
        <f>IF($N$105="zákl. přenesená",$J$105,0)</f>
        <v>0</v>
      </c>
      <c r="BH105" s="147">
        <f>IF($N$105="sníž. přenesená",$J$105,0)</f>
        <v>0</v>
      </c>
      <c r="BI105" s="147">
        <f>IF($N$105="nulová",$J$105,0)</f>
        <v>0</v>
      </c>
      <c r="BJ105" s="89" t="s">
        <v>21</v>
      </c>
      <c r="BK105" s="147">
        <f>ROUND($I$105*$H$105,2)</f>
        <v>0</v>
      </c>
      <c r="BL105" s="89" t="s">
        <v>129</v>
      </c>
      <c r="BM105" s="89" t="s">
        <v>196</v>
      </c>
    </row>
    <row r="106" spans="2:47" s="6" customFormat="1" ht="30.75" customHeight="1">
      <c r="B106" s="23"/>
      <c r="C106" s="24"/>
      <c r="D106" s="150" t="s">
        <v>158</v>
      </c>
      <c r="E106" s="24"/>
      <c r="F106" s="170" t="s">
        <v>197</v>
      </c>
      <c r="G106" s="24"/>
      <c r="H106" s="24"/>
      <c r="J106" s="24"/>
      <c r="K106" s="24"/>
      <c r="L106" s="43"/>
      <c r="M106" s="56"/>
      <c r="N106" s="24"/>
      <c r="O106" s="24"/>
      <c r="P106" s="24"/>
      <c r="Q106" s="24"/>
      <c r="R106" s="24"/>
      <c r="S106" s="24"/>
      <c r="T106" s="57"/>
      <c r="AT106" s="6" t="s">
        <v>158</v>
      </c>
      <c r="AU106" s="6" t="s">
        <v>78</v>
      </c>
    </row>
    <row r="107" spans="2:65" s="6" customFormat="1" ht="15.75" customHeight="1">
      <c r="B107" s="23"/>
      <c r="C107" s="136" t="s">
        <v>26</v>
      </c>
      <c r="D107" s="136" t="s">
        <v>113</v>
      </c>
      <c r="E107" s="137" t="s">
        <v>198</v>
      </c>
      <c r="F107" s="138" t="s">
        <v>199</v>
      </c>
      <c r="G107" s="139" t="s">
        <v>165</v>
      </c>
      <c r="H107" s="140">
        <v>2</v>
      </c>
      <c r="I107" s="141"/>
      <c r="J107" s="142">
        <f>ROUND($I$107*$H$107,2)</f>
        <v>0</v>
      </c>
      <c r="K107" s="138" t="s">
        <v>156</v>
      </c>
      <c r="L107" s="43"/>
      <c r="M107" s="143"/>
      <c r="N107" s="144" t="s">
        <v>42</v>
      </c>
      <c r="O107" s="24"/>
      <c r="P107" s="145">
        <f>$O$107*$H$107</f>
        <v>0</v>
      </c>
      <c r="Q107" s="145">
        <v>0</v>
      </c>
      <c r="R107" s="145">
        <f>$Q$107*$H$107</f>
        <v>0</v>
      </c>
      <c r="S107" s="145">
        <v>0</v>
      </c>
      <c r="T107" s="146">
        <f>$S$107*$H$107</f>
        <v>0</v>
      </c>
      <c r="AR107" s="89" t="s">
        <v>129</v>
      </c>
      <c r="AT107" s="89" t="s">
        <v>113</v>
      </c>
      <c r="AU107" s="89" t="s">
        <v>78</v>
      </c>
      <c r="AY107" s="6" t="s">
        <v>112</v>
      </c>
      <c r="BE107" s="147">
        <f>IF($N$107="základní",$J$107,0)</f>
        <v>0</v>
      </c>
      <c r="BF107" s="147">
        <f>IF($N$107="snížená",$J$107,0)</f>
        <v>0</v>
      </c>
      <c r="BG107" s="147">
        <f>IF($N$107="zákl. přenesená",$J$107,0)</f>
        <v>0</v>
      </c>
      <c r="BH107" s="147">
        <f>IF($N$107="sníž. přenesená",$J$107,0)</f>
        <v>0</v>
      </c>
      <c r="BI107" s="147">
        <f>IF($N$107="nulová",$J$107,0)</f>
        <v>0</v>
      </c>
      <c r="BJ107" s="89" t="s">
        <v>21</v>
      </c>
      <c r="BK107" s="147">
        <f>ROUND($I$107*$H$107,2)</f>
        <v>0</v>
      </c>
      <c r="BL107" s="89" t="s">
        <v>129</v>
      </c>
      <c r="BM107" s="89" t="s">
        <v>200</v>
      </c>
    </row>
    <row r="108" spans="2:47" s="6" customFormat="1" ht="30.75" customHeight="1">
      <c r="B108" s="23"/>
      <c r="C108" s="24"/>
      <c r="D108" s="150" t="s">
        <v>158</v>
      </c>
      <c r="E108" s="24"/>
      <c r="F108" s="170" t="s">
        <v>197</v>
      </c>
      <c r="G108" s="24"/>
      <c r="H108" s="24"/>
      <c r="J108" s="24"/>
      <c r="K108" s="24"/>
      <c r="L108" s="43"/>
      <c r="M108" s="56"/>
      <c r="N108" s="24"/>
      <c r="O108" s="24"/>
      <c r="P108" s="24"/>
      <c r="Q108" s="24"/>
      <c r="R108" s="24"/>
      <c r="S108" s="24"/>
      <c r="T108" s="57"/>
      <c r="AT108" s="6" t="s">
        <v>158</v>
      </c>
      <c r="AU108" s="6" t="s">
        <v>78</v>
      </c>
    </row>
    <row r="109" spans="2:65" s="6" customFormat="1" ht="15.75" customHeight="1">
      <c r="B109" s="23"/>
      <c r="C109" s="136" t="s">
        <v>201</v>
      </c>
      <c r="D109" s="136" t="s">
        <v>113</v>
      </c>
      <c r="E109" s="137" t="s">
        <v>202</v>
      </c>
      <c r="F109" s="138" t="s">
        <v>203</v>
      </c>
      <c r="G109" s="139" t="s">
        <v>165</v>
      </c>
      <c r="H109" s="140">
        <v>2190</v>
      </c>
      <c r="I109" s="141"/>
      <c r="J109" s="142">
        <f>ROUND($I$109*$H$109,2)</f>
        <v>0</v>
      </c>
      <c r="K109" s="138" t="s">
        <v>156</v>
      </c>
      <c r="L109" s="43"/>
      <c r="M109" s="143"/>
      <c r="N109" s="144" t="s">
        <v>42</v>
      </c>
      <c r="O109" s="24"/>
      <c r="P109" s="145">
        <f>$O$109*$H$109</f>
        <v>0</v>
      </c>
      <c r="Q109" s="145">
        <v>0</v>
      </c>
      <c r="R109" s="145">
        <f>$Q$109*$H$109</f>
        <v>0</v>
      </c>
      <c r="S109" s="145">
        <v>0</v>
      </c>
      <c r="T109" s="146">
        <f>$S$109*$H$109</f>
        <v>0</v>
      </c>
      <c r="AR109" s="89" t="s">
        <v>129</v>
      </c>
      <c r="AT109" s="89" t="s">
        <v>113</v>
      </c>
      <c r="AU109" s="89" t="s">
        <v>78</v>
      </c>
      <c r="AY109" s="6" t="s">
        <v>112</v>
      </c>
      <c r="BE109" s="147">
        <f>IF($N$109="základní",$J$109,0)</f>
        <v>0</v>
      </c>
      <c r="BF109" s="147">
        <f>IF($N$109="snížená",$J$109,0)</f>
        <v>0</v>
      </c>
      <c r="BG109" s="147">
        <f>IF($N$109="zákl. přenesená",$J$109,0)</f>
        <v>0</v>
      </c>
      <c r="BH109" s="147">
        <f>IF($N$109="sníž. přenesená",$J$109,0)</f>
        <v>0</v>
      </c>
      <c r="BI109" s="147">
        <f>IF($N$109="nulová",$J$109,0)</f>
        <v>0</v>
      </c>
      <c r="BJ109" s="89" t="s">
        <v>21</v>
      </c>
      <c r="BK109" s="147">
        <f>ROUND($I$109*$H$109,2)</f>
        <v>0</v>
      </c>
      <c r="BL109" s="89" t="s">
        <v>129</v>
      </c>
      <c r="BM109" s="89" t="s">
        <v>204</v>
      </c>
    </row>
    <row r="110" spans="2:47" s="6" customFormat="1" ht="30.75" customHeight="1">
      <c r="B110" s="23"/>
      <c r="C110" s="24"/>
      <c r="D110" s="150" t="s">
        <v>158</v>
      </c>
      <c r="E110" s="24"/>
      <c r="F110" s="170" t="s">
        <v>197</v>
      </c>
      <c r="G110" s="24"/>
      <c r="H110" s="24"/>
      <c r="J110" s="24"/>
      <c r="K110" s="24"/>
      <c r="L110" s="43"/>
      <c r="M110" s="56"/>
      <c r="N110" s="24"/>
      <c r="O110" s="24"/>
      <c r="P110" s="24"/>
      <c r="Q110" s="24"/>
      <c r="R110" s="24"/>
      <c r="S110" s="24"/>
      <c r="T110" s="57"/>
      <c r="AT110" s="6" t="s">
        <v>158</v>
      </c>
      <c r="AU110" s="6" t="s">
        <v>78</v>
      </c>
    </row>
    <row r="111" spans="2:51" s="6" customFormat="1" ht="15.75" customHeight="1">
      <c r="B111" s="148"/>
      <c r="C111" s="149"/>
      <c r="D111" s="171" t="s">
        <v>120</v>
      </c>
      <c r="E111" s="149"/>
      <c r="F111" s="151" t="s">
        <v>205</v>
      </c>
      <c r="G111" s="149"/>
      <c r="H111" s="152">
        <v>2190</v>
      </c>
      <c r="J111" s="149"/>
      <c r="K111" s="149"/>
      <c r="L111" s="153"/>
      <c r="M111" s="154"/>
      <c r="N111" s="149"/>
      <c r="O111" s="149"/>
      <c r="P111" s="149"/>
      <c r="Q111" s="149"/>
      <c r="R111" s="149"/>
      <c r="S111" s="149"/>
      <c r="T111" s="155"/>
      <c r="AT111" s="156" t="s">
        <v>120</v>
      </c>
      <c r="AU111" s="156" t="s">
        <v>78</v>
      </c>
      <c r="AV111" s="156" t="s">
        <v>78</v>
      </c>
      <c r="AW111" s="156" t="s">
        <v>94</v>
      </c>
      <c r="AX111" s="156" t="s">
        <v>21</v>
      </c>
      <c r="AY111" s="156" t="s">
        <v>112</v>
      </c>
    </row>
    <row r="112" spans="2:65" s="6" customFormat="1" ht="15.75" customHeight="1">
      <c r="B112" s="23"/>
      <c r="C112" s="136" t="s">
        <v>206</v>
      </c>
      <c r="D112" s="136" t="s">
        <v>113</v>
      </c>
      <c r="E112" s="137" t="s">
        <v>207</v>
      </c>
      <c r="F112" s="138" t="s">
        <v>208</v>
      </c>
      <c r="G112" s="139" t="s">
        <v>165</v>
      </c>
      <c r="H112" s="140">
        <v>730</v>
      </c>
      <c r="I112" s="141"/>
      <c r="J112" s="142">
        <f>ROUND($I$112*$H$112,2)</f>
        <v>0</v>
      </c>
      <c r="K112" s="138" t="s">
        <v>156</v>
      </c>
      <c r="L112" s="43"/>
      <c r="M112" s="143"/>
      <c r="N112" s="144" t="s">
        <v>42</v>
      </c>
      <c r="O112" s="24"/>
      <c r="P112" s="145">
        <f>$O$112*$H$112</f>
        <v>0</v>
      </c>
      <c r="Q112" s="145">
        <v>0</v>
      </c>
      <c r="R112" s="145">
        <f>$Q$112*$H$112</f>
        <v>0</v>
      </c>
      <c r="S112" s="145">
        <v>0</v>
      </c>
      <c r="T112" s="146">
        <f>$S$112*$H$112</f>
        <v>0</v>
      </c>
      <c r="AR112" s="89" t="s">
        <v>129</v>
      </c>
      <c r="AT112" s="89" t="s">
        <v>113</v>
      </c>
      <c r="AU112" s="89" t="s">
        <v>78</v>
      </c>
      <c r="AY112" s="6" t="s">
        <v>112</v>
      </c>
      <c r="BE112" s="147">
        <f>IF($N$112="základní",$J$112,0)</f>
        <v>0</v>
      </c>
      <c r="BF112" s="147">
        <f>IF($N$112="snížená",$J$112,0)</f>
        <v>0</v>
      </c>
      <c r="BG112" s="147">
        <f>IF($N$112="zákl. přenesená",$J$112,0)</f>
        <v>0</v>
      </c>
      <c r="BH112" s="147">
        <f>IF($N$112="sníž. přenesená",$J$112,0)</f>
        <v>0</v>
      </c>
      <c r="BI112" s="147">
        <f>IF($N$112="nulová",$J$112,0)</f>
        <v>0</v>
      </c>
      <c r="BJ112" s="89" t="s">
        <v>21</v>
      </c>
      <c r="BK112" s="147">
        <f>ROUND($I$112*$H$112,2)</f>
        <v>0</v>
      </c>
      <c r="BL112" s="89" t="s">
        <v>129</v>
      </c>
      <c r="BM112" s="89" t="s">
        <v>209</v>
      </c>
    </row>
    <row r="113" spans="2:47" s="6" customFormat="1" ht="30.75" customHeight="1">
      <c r="B113" s="23"/>
      <c r="C113" s="24"/>
      <c r="D113" s="150" t="s">
        <v>158</v>
      </c>
      <c r="E113" s="24"/>
      <c r="F113" s="170" t="s">
        <v>197</v>
      </c>
      <c r="G113" s="24"/>
      <c r="H113" s="24"/>
      <c r="J113" s="24"/>
      <c r="K113" s="24"/>
      <c r="L113" s="43"/>
      <c r="M113" s="56"/>
      <c r="N113" s="24"/>
      <c r="O113" s="24"/>
      <c r="P113" s="24"/>
      <c r="Q113" s="24"/>
      <c r="R113" s="24"/>
      <c r="S113" s="24"/>
      <c r="T113" s="57"/>
      <c r="AT113" s="6" t="s">
        <v>158</v>
      </c>
      <c r="AU113" s="6" t="s">
        <v>78</v>
      </c>
    </row>
    <row r="114" spans="2:51" s="6" customFormat="1" ht="15.75" customHeight="1">
      <c r="B114" s="148"/>
      <c r="C114" s="149"/>
      <c r="D114" s="171" t="s">
        <v>120</v>
      </c>
      <c r="E114" s="149"/>
      <c r="F114" s="151" t="s">
        <v>210</v>
      </c>
      <c r="G114" s="149"/>
      <c r="H114" s="152">
        <v>730</v>
      </c>
      <c r="J114" s="149"/>
      <c r="K114" s="149"/>
      <c r="L114" s="153"/>
      <c r="M114" s="154"/>
      <c r="N114" s="149"/>
      <c r="O114" s="149"/>
      <c r="P114" s="149"/>
      <c r="Q114" s="149"/>
      <c r="R114" s="149"/>
      <c r="S114" s="149"/>
      <c r="T114" s="155"/>
      <c r="AT114" s="156" t="s">
        <v>120</v>
      </c>
      <c r="AU114" s="156" t="s">
        <v>78</v>
      </c>
      <c r="AV114" s="156" t="s">
        <v>78</v>
      </c>
      <c r="AW114" s="156" t="s">
        <v>94</v>
      </c>
      <c r="AX114" s="156" t="s">
        <v>21</v>
      </c>
      <c r="AY114" s="156" t="s">
        <v>112</v>
      </c>
    </row>
    <row r="115" spans="2:63" s="125" customFormat="1" ht="30.75" customHeight="1">
      <c r="B115" s="126"/>
      <c r="C115" s="127"/>
      <c r="D115" s="127" t="s">
        <v>70</v>
      </c>
      <c r="E115" s="168" t="s">
        <v>211</v>
      </c>
      <c r="F115" s="168" t="s">
        <v>212</v>
      </c>
      <c r="G115" s="127"/>
      <c r="H115" s="127"/>
      <c r="J115" s="169">
        <f>$BK$115</f>
        <v>0</v>
      </c>
      <c r="K115" s="127"/>
      <c r="L115" s="130"/>
      <c r="M115" s="131"/>
      <c r="N115" s="127"/>
      <c r="O115" s="127"/>
      <c r="P115" s="132">
        <f>SUM($P$116:$P$117)</f>
        <v>0</v>
      </c>
      <c r="Q115" s="127"/>
      <c r="R115" s="132">
        <f>SUM($R$116:$R$117)</f>
        <v>0</v>
      </c>
      <c r="S115" s="127"/>
      <c r="T115" s="133">
        <f>SUM($T$116:$T$117)</f>
        <v>0</v>
      </c>
      <c r="AR115" s="134" t="s">
        <v>21</v>
      </c>
      <c r="AT115" s="134" t="s">
        <v>70</v>
      </c>
      <c r="AU115" s="134" t="s">
        <v>21</v>
      </c>
      <c r="AY115" s="134" t="s">
        <v>112</v>
      </c>
      <c r="BK115" s="135">
        <f>SUM($BK$116:$BK$117)</f>
        <v>0</v>
      </c>
    </row>
    <row r="116" spans="2:65" s="6" customFormat="1" ht="15.75" customHeight="1">
      <c r="B116" s="23"/>
      <c r="C116" s="136" t="s">
        <v>213</v>
      </c>
      <c r="D116" s="136" t="s">
        <v>113</v>
      </c>
      <c r="E116" s="137" t="s">
        <v>214</v>
      </c>
      <c r="F116" s="138" t="s">
        <v>215</v>
      </c>
      <c r="G116" s="139" t="s">
        <v>216</v>
      </c>
      <c r="H116" s="140">
        <v>0.005</v>
      </c>
      <c r="I116" s="141"/>
      <c r="J116" s="142">
        <f>ROUND($I$116*$H$116,2)</f>
        <v>0</v>
      </c>
      <c r="K116" s="138" t="s">
        <v>156</v>
      </c>
      <c r="L116" s="43"/>
      <c r="M116" s="143"/>
      <c r="N116" s="144" t="s">
        <v>42</v>
      </c>
      <c r="O116" s="24"/>
      <c r="P116" s="145">
        <f>$O$116*$H$116</f>
        <v>0</v>
      </c>
      <c r="Q116" s="145">
        <v>0</v>
      </c>
      <c r="R116" s="145">
        <f>$Q$116*$H$116</f>
        <v>0</v>
      </c>
      <c r="S116" s="145">
        <v>0</v>
      </c>
      <c r="T116" s="146">
        <f>$S$116*$H$116</f>
        <v>0</v>
      </c>
      <c r="AR116" s="89" t="s">
        <v>129</v>
      </c>
      <c r="AT116" s="89" t="s">
        <v>113</v>
      </c>
      <c r="AU116" s="89" t="s">
        <v>78</v>
      </c>
      <c r="AY116" s="6" t="s">
        <v>112</v>
      </c>
      <c r="BE116" s="147">
        <f>IF($N$116="základní",$J$116,0)</f>
        <v>0</v>
      </c>
      <c r="BF116" s="147">
        <f>IF($N$116="snížená",$J$116,0)</f>
        <v>0</v>
      </c>
      <c r="BG116" s="147">
        <f>IF($N$116="zákl. přenesená",$J$116,0)</f>
        <v>0</v>
      </c>
      <c r="BH116" s="147">
        <f>IF($N$116="sníž. přenesená",$J$116,0)</f>
        <v>0</v>
      </c>
      <c r="BI116" s="147">
        <f>IF($N$116="nulová",$J$116,0)</f>
        <v>0</v>
      </c>
      <c r="BJ116" s="89" t="s">
        <v>21</v>
      </c>
      <c r="BK116" s="147">
        <f>ROUND($I$116*$H$116,2)</f>
        <v>0</v>
      </c>
      <c r="BL116" s="89" t="s">
        <v>129</v>
      </c>
      <c r="BM116" s="89" t="s">
        <v>217</v>
      </c>
    </row>
    <row r="117" spans="2:65" s="6" customFormat="1" ht="15.75" customHeight="1">
      <c r="B117" s="23"/>
      <c r="C117" s="139" t="s">
        <v>218</v>
      </c>
      <c r="D117" s="139" t="s">
        <v>113</v>
      </c>
      <c r="E117" s="137" t="s">
        <v>219</v>
      </c>
      <c r="F117" s="138" t="s">
        <v>220</v>
      </c>
      <c r="G117" s="139" t="s">
        <v>216</v>
      </c>
      <c r="H117" s="140">
        <v>0.005</v>
      </c>
      <c r="I117" s="141"/>
      <c r="J117" s="142">
        <f>ROUND($I$117*$H$117,2)</f>
        <v>0</v>
      </c>
      <c r="K117" s="138" t="s">
        <v>156</v>
      </c>
      <c r="L117" s="43"/>
      <c r="M117" s="143"/>
      <c r="N117" s="157" t="s">
        <v>42</v>
      </c>
      <c r="O117" s="158"/>
      <c r="P117" s="159">
        <f>$O$117*$H$117</f>
        <v>0</v>
      </c>
      <c r="Q117" s="159">
        <v>0</v>
      </c>
      <c r="R117" s="159">
        <f>$Q$117*$H$117</f>
        <v>0</v>
      </c>
      <c r="S117" s="159">
        <v>0</v>
      </c>
      <c r="T117" s="160">
        <f>$S$117*$H$117</f>
        <v>0</v>
      </c>
      <c r="AR117" s="89" t="s">
        <v>129</v>
      </c>
      <c r="AT117" s="89" t="s">
        <v>113</v>
      </c>
      <c r="AU117" s="89" t="s">
        <v>78</v>
      </c>
      <c r="AY117" s="89" t="s">
        <v>112</v>
      </c>
      <c r="BE117" s="147">
        <f>IF($N$117="základní",$J$117,0)</f>
        <v>0</v>
      </c>
      <c r="BF117" s="147">
        <f>IF($N$117="snížená",$J$117,0)</f>
        <v>0</v>
      </c>
      <c r="BG117" s="147">
        <f>IF($N$117="zákl. přenesená",$J$117,0)</f>
        <v>0</v>
      </c>
      <c r="BH117" s="147">
        <f>IF($N$117="sníž. přenesená",$J$117,0)</f>
        <v>0</v>
      </c>
      <c r="BI117" s="147">
        <f>IF($N$117="nulová",$J$117,0)</f>
        <v>0</v>
      </c>
      <c r="BJ117" s="89" t="s">
        <v>21</v>
      </c>
      <c r="BK117" s="147">
        <f>ROUND($I$117*$H$117,2)</f>
        <v>0</v>
      </c>
      <c r="BL117" s="89" t="s">
        <v>129</v>
      </c>
      <c r="BM117" s="89" t="s">
        <v>221</v>
      </c>
    </row>
    <row r="118" spans="2:12" s="6" customFormat="1" ht="7.5" customHeight="1">
      <c r="B118" s="38"/>
      <c r="C118" s="39"/>
      <c r="D118" s="39"/>
      <c r="E118" s="39"/>
      <c r="F118" s="39"/>
      <c r="G118" s="39"/>
      <c r="H118" s="39"/>
      <c r="I118" s="101"/>
      <c r="J118" s="39"/>
      <c r="K118" s="39"/>
      <c r="L118" s="43"/>
    </row>
    <row r="119" s="2" customFormat="1" ht="14.25" customHeight="1"/>
  </sheetData>
  <sheetProtection password="CC35" sheet="1" objects="1" scenarios="1" formatColumns="0" formatRows="0" sort="0" autoFilter="0"/>
  <autoFilter ref="C79:K79"/>
  <mergeCells count="9">
    <mergeCell ref="E72:H72"/>
    <mergeCell ref="G1:H1"/>
    <mergeCell ref="L2:V2"/>
    <mergeCell ref="E7:H7"/>
    <mergeCell ref="E9:H9"/>
    <mergeCell ref="E24:H24"/>
    <mergeCell ref="E45:H45"/>
    <mergeCell ref="E47:H47"/>
    <mergeCell ref="E70:H70"/>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905511811023623" right="0.5905511811023623" top="0.5905511811023623" bottom="0.5905511811023623" header="0" footer="0"/>
  <pageSetup blackAndWhite="1" fitToHeight="100" fitToWidth="1" horizontalDpi="300" verticalDpi="300" orientation="landscape"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18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00"/>
      <c r="C1" s="200"/>
      <c r="D1" s="199" t="s">
        <v>1</v>
      </c>
      <c r="E1" s="200"/>
      <c r="F1" s="201" t="s">
        <v>635</v>
      </c>
      <c r="G1" s="324" t="s">
        <v>636</v>
      </c>
      <c r="H1" s="324"/>
      <c r="I1" s="200"/>
      <c r="J1" s="201" t="s">
        <v>637</v>
      </c>
      <c r="K1" s="199" t="s">
        <v>86</v>
      </c>
      <c r="L1" s="201" t="s">
        <v>638</v>
      </c>
      <c r="M1" s="201"/>
      <c r="N1" s="201"/>
      <c r="O1" s="201"/>
      <c r="P1" s="201"/>
      <c r="Q1" s="201"/>
      <c r="R1" s="201"/>
      <c r="S1" s="201"/>
      <c r="T1" s="201"/>
      <c r="U1" s="197"/>
      <c r="V1" s="197"/>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87"/>
      <c r="M2" s="288"/>
      <c r="N2" s="288"/>
      <c r="O2" s="288"/>
      <c r="P2" s="288"/>
      <c r="Q2" s="288"/>
      <c r="R2" s="288"/>
      <c r="S2" s="288"/>
      <c r="T2" s="288"/>
      <c r="U2" s="288"/>
      <c r="V2" s="288"/>
      <c r="AT2" s="2" t="s">
        <v>82</v>
      </c>
    </row>
    <row r="3" spans="2:46" s="2" customFormat="1" ht="7.5" customHeight="1">
      <c r="B3" s="7"/>
      <c r="C3" s="8"/>
      <c r="D3" s="8"/>
      <c r="E3" s="8"/>
      <c r="F3" s="8"/>
      <c r="G3" s="8"/>
      <c r="H3" s="8"/>
      <c r="I3" s="87"/>
      <c r="J3" s="8"/>
      <c r="K3" s="9"/>
      <c r="AT3" s="2" t="s">
        <v>78</v>
      </c>
    </row>
    <row r="4" spans="2:46" s="2" customFormat="1" ht="37.5" customHeight="1">
      <c r="B4" s="10"/>
      <c r="C4" s="11"/>
      <c r="D4" s="12" t="s">
        <v>87</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325" t="str">
        <f>'Rekapitulace stavby'!$K$6</f>
        <v>Oprava barokního opevnění Prahy - aktualizovaná verze 09-2015</v>
      </c>
      <c r="F7" s="317"/>
      <c r="G7" s="317"/>
      <c r="H7" s="317"/>
      <c r="J7" s="11"/>
      <c r="K7" s="13"/>
    </row>
    <row r="8" spans="2:11" s="6" customFormat="1" ht="15.75" customHeight="1">
      <c r="B8" s="23"/>
      <c r="C8" s="24"/>
      <c r="D8" s="19" t="s">
        <v>88</v>
      </c>
      <c r="E8" s="24"/>
      <c r="F8" s="24"/>
      <c r="G8" s="24"/>
      <c r="H8" s="24"/>
      <c r="J8" s="24"/>
      <c r="K8" s="27"/>
    </row>
    <row r="9" spans="2:11" s="6" customFormat="1" ht="37.5" customHeight="1">
      <c r="B9" s="23"/>
      <c r="C9" s="24"/>
      <c r="D9" s="24"/>
      <c r="E9" s="302" t="s">
        <v>222</v>
      </c>
      <c r="F9" s="305"/>
      <c r="G9" s="305"/>
      <c r="H9" s="305"/>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88" t="s">
        <v>20</v>
      </c>
      <c r="J11" s="17"/>
      <c r="K11" s="27"/>
    </row>
    <row r="12" spans="2:11" s="6" customFormat="1" ht="15" customHeight="1">
      <c r="B12" s="23"/>
      <c r="C12" s="24"/>
      <c r="D12" s="19" t="s">
        <v>22</v>
      </c>
      <c r="E12" s="24"/>
      <c r="F12" s="17" t="s">
        <v>23</v>
      </c>
      <c r="G12" s="24"/>
      <c r="H12" s="24"/>
      <c r="I12" s="88" t="s">
        <v>24</v>
      </c>
      <c r="J12" s="52" t="str">
        <f>'Rekapitulace stavby'!$AN$8</f>
        <v>11.09.2015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8" t="s">
        <v>29</v>
      </c>
      <c r="J14" s="17">
        <f>IF('Rekapitulace stavby'!$AN$10="","",'Rekapitulace stavby'!$AN$10)</f>
      </c>
      <c r="K14" s="27"/>
    </row>
    <row r="15" spans="2:11" s="6" customFormat="1" ht="18.75" customHeight="1">
      <c r="B15" s="23"/>
      <c r="C15" s="24"/>
      <c r="D15" s="24"/>
      <c r="E15" s="17" t="str">
        <f>IF('Rekapitulace stavby'!$E$11="","",'Rekapitulace stavby'!$E$11)</f>
        <v>Úřad vlády ČR</v>
      </c>
      <c r="F15" s="24"/>
      <c r="G15" s="24"/>
      <c r="H15" s="24"/>
      <c r="I15" s="88" t="s">
        <v>31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8"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8" t="s">
        <v>29</v>
      </c>
      <c r="J20" s="17">
        <f>IF('Rekapitulace stavby'!$AN$16="","",'Rekapitulace stavby'!$AN$16)</f>
      </c>
      <c r="K20" s="27"/>
    </row>
    <row r="21" spans="2:11" s="6" customFormat="1" ht="18.75" customHeight="1">
      <c r="B21" s="23"/>
      <c r="C21" s="24"/>
      <c r="D21" s="24"/>
      <c r="E21" s="17" t="str">
        <f>IF('Rekapitulace stavby'!$E$17="","",'Rekapitulace stavby'!$E$17)</f>
        <v> </v>
      </c>
      <c r="F21" s="24"/>
      <c r="G21" s="24"/>
      <c r="H21" s="24"/>
      <c r="I21" s="88" t="s">
        <v>31</v>
      </c>
      <c r="J21" s="17">
        <f>IF('Rekapitulace stavby'!$AN$17="","",'Rekapitulace stavby'!$AN$17)</f>
      </c>
      <c r="K21" s="27"/>
    </row>
    <row r="22" spans="2:11" s="6" customFormat="1" ht="7.5" customHeight="1">
      <c r="B22" s="23"/>
      <c r="C22" s="24"/>
      <c r="D22" s="24"/>
      <c r="E22" s="24"/>
      <c r="F22" s="24"/>
      <c r="G22" s="24"/>
      <c r="H22" s="24"/>
      <c r="J22" s="24"/>
      <c r="K22" s="27"/>
    </row>
    <row r="23" spans="2:11" s="6" customFormat="1" ht="15" customHeight="1">
      <c r="B23" s="23"/>
      <c r="C23" s="24"/>
      <c r="D23" s="19" t="s">
        <v>36</v>
      </c>
      <c r="E23" s="24"/>
      <c r="F23" s="24"/>
      <c r="G23" s="24"/>
      <c r="H23" s="24"/>
      <c r="J23" s="24"/>
      <c r="K23" s="27"/>
    </row>
    <row r="24" spans="2:11" s="89" customFormat="1" ht="15.75" customHeight="1">
      <c r="B24" s="90"/>
      <c r="C24" s="91"/>
      <c r="D24" s="91"/>
      <c r="E24" s="320"/>
      <c r="F24" s="326"/>
      <c r="G24" s="326"/>
      <c r="H24" s="326"/>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37</v>
      </c>
      <c r="E27" s="24"/>
      <c r="F27" s="24"/>
      <c r="G27" s="24"/>
      <c r="H27" s="24"/>
      <c r="J27" s="67">
        <f>ROUND($J$87,2)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39</v>
      </c>
      <c r="G29" s="24"/>
      <c r="H29" s="24"/>
      <c r="I29" s="95" t="s">
        <v>38</v>
      </c>
      <c r="J29" s="28" t="s">
        <v>40</v>
      </c>
      <c r="K29" s="27"/>
    </row>
    <row r="30" spans="2:11" s="6" customFormat="1" ht="15" customHeight="1">
      <c r="B30" s="23"/>
      <c r="C30" s="24"/>
      <c r="D30" s="30" t="s">
        <v>41</v>
      </c>
      <c r="E30" s="30" t="s">
        <v>42</v>
      </c>
      <c r="F30" s="96">
        <f>ROUND(SUM($BE$87:$BE$180),2)</f>
        <v>0</v>
      </c>
      <c r="G30" s="24"/>
      <c r="H30" s="24"/>
      <c r="I30" s="97">
        <v>0.21</v>
      </c>
      <c r="J30" s="96">
        <f>ROUND(ROUND((SUM($BE$87:$BE$180)),2)*$I$30,2)</f>
        <v>0</v>
      </c>
      <c r="K30" s="27"/>
    </row>
    <row r="31" spans="2:11" s="6" customFormat="1" ht="15" customHeight="1">
      <c r="B31" s="23"/>
      <c r="C31" s="24"/>
      <c r="D31" s="24"/>
      <c r="E31" s="30" t="s">
        <v>43</v>
      </c>
      <c r="F31" s="96">
        <f>ROUND(SUM($BF$87:$BF$180),2)</f>
        <v>0</v>
      </c>
      <c r="G31" s="24"/>
      <c r="H31" s="24"/>
      <c r="I31" s="97">
        <v>0.15</v>
      </c>
      <c r="J31" s="96">
        <f>ROUND(ROUND((SUM($BF$87:$BF$180)),2)*$I$31,2)</f>
        <v>0</v>
      </c>
      <c r="K31" s="27"/>
    </row>
    <row r="32" spans="2:11" s="6" customFormat="1" ht="15" customHeight="1" hidden="1">
      <c r="B32" s="23"/>
      <c r="C32" s="24"/>
      <c r="D32" s="24"/>
      <c r="E32" s="30" t="s">
        <v>44</v>
      </c>
      <c r="F32" s="96">
        <f>ROUND(SUM($BG$87:$BG$180),2)</f>
        <v>0</v>
      </c>
      <c r="G32" s="24"/>
      <c r="H32" s="24"/>
      <c r="I32" s="97">
        <v>0.21</v>
      </c>
      <c r="J32" s="96">
        <v>0</v>
      </c>
      <c r="K32" s="27"/>
    </row>
    <row r="33" spans="2:11" s="6" customFormat="1" ht="15" customHeight="1" hidden="1">
      <c r="B33" s="23"/>
      <c r="C33" s="24"/>
      <c r="D33" s="24"/>
      <c r="E33" s="30" t="s">
        <v>45</v>
      </c>
      <c r="F33" s="96">
        <f>ROUND(SUM($BH$87:$BH$180),2)</f>
        <v>0</v>
      </c>
      <c r="G33" s="24"/>
      <c r="H33" s="24"/>
      <c r="I33" s="97">
        <v>0.15</v>
      </c>
      <c r="J33" s="96">
        <v>0</v>
      </c>
      <c r="K33" s="27"/>
    </row>
    <row r="34" spans="2:11" s="6" customFormat="1" ht="15" customHeight="1" hidden="1">
      <c r="B34" s="23"/>
      <c r="C34" s="24"/>
      <c r="D34" s="24"/>
      <c r="E34" s="30" t="s">
        <v>46</v>
      </c>
      <c r="F34" s="96">
        <f>ROUND(SUM($BI$87:$BI$180),2)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47</v>
      </c>
      <c r="E36" s="34"/>
      <c r="F36" s="34"/>
      <c r="G36" s="98" t="s">
        <v>48</v>
      </c>
      <c r="H36" s="35" t="s">
        <v>49</v>
      </c>
      <c r="I36" s="99"/>
      <c r="J36" s="36">
        <f>SUM($J$27:$J$34)</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90</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325" t="str">
        <f>$E$7</f>
        <v>Oprava barokního opevnění Prahy - aktualizovaná verze 09-2015</v>
      </c>
      <c r="F45" s="305"/>
      <c r="G45" s="305"/>
      <c r="H45" s="305"/>
      <c r="J45" s="24"/>
      <c r="K45" s="27"/>
    </row>
    <row r="46" spans="2:11" s="6" customFormat="1" ht="15" customHeight="1">
      <c r="B46" s="23"/>
      <c r="C46" s="19" t="s">
        <v>88</v>
      </c>
      <c r="D46" s="24"/>
      <c r="E46" s="24"/>
      <c r="F46" s="24"/>
      <c r="G46" s="24"/>
      <c r="H46" s="24"/>
      <c r="J46" s="24"/>
      <c r="K46" s="27"/>
    </row>
    <row r="47" spans="2:11" s="6" customFormat="1" ht="19.5" customHeight="1">
      <c r="B47" s="23"/>
      <c r="C47" s="24"/>
      <c r="D47" s="24"/>
      <c r="E47" s="302" t="str">
        <f>$E$9</f>
        <v>2 - Opěrná zeď 1</v>
      </c>
      <c r="F47" s="305"/>
      <c r="G47" s="305"/>
      <c r="H47" s="305"/>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 </v>
      </c>
      <c r="G49" s="24"/>
      <c r="H49" s="24"/>
      <c r="I49" s="88" t="s">
        <v>24</v>
      </c>
      <c r="J49" s="52" t="str">
        <f>IF($J$12="","",$J$12)</f>
        <v>11.09.2015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Úřad vlády ČR</v>
      </c>
      <c r="G51" s="24"/>
      <c r="H51" s="24"/>
      <c r="I51" s="88" t="s">
        <v>34</v>
      </c>
      <c r="J51" s="17" t="str">
        <f>$E$21</f>
        <v> </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91</v>
      </c>
      <c r="D54" s="32"/>
      <c r="E54" s="32"/>
      <c r="F54" s="32"/>
      <c r="G54" s="32"/>
      <c r="H54" s="32"/>
      <c r="I54" s="106"/>
      <c r="J54" s="107" t="s">
        <v>92</v>
      </c>
      <c r="K54" s="37"/>
    </row>
    <row r="55" spans="2:11" s="6" customFormat="1" ht="11.25" customHeight="1">
      <c r="B55" s="23"/>
      <c r="C55" s="24"/>
      <c r="D55" s="24"/>
      <c r="E55" s="24"/>
      <c r="F55" s="24"/>
      <c r="G55" s="24"/>
      <c r="H55" s="24"/>
      <c r="J55" s="24"/>
      <c r="K55" s="27"/>
    </row>
    <row r="56" spans="2:47" s="6" customFormat="1" ht="30" customHeight="1">
      <c r="B56" s="23"/>
      <c r="C56" s="66" t="s">
        <v>93</v>
      </c>
      <c r="D56" s="24"/>
      <c r="E56" s="24"/>
      <c r="F56" s="24"/>
      <c r="G56" s="24"/>
      <c r="H56" s="24"/>
      <c r="J56" s="67">
        <f>$J$87</f>
        <v>0</v>
      </c>
      <c r="K56" s="27"/>
      <c r="AU56" s="6" t="s">
        <v>94</v>
      </c>
    </row>
    <row r="57" spans="2:11" s="73" customFormat="1" ht="25.5" customHeight="1">
      <c r="B57" s="108"/>
      <c r="C57" s="109"/>
      <c r="D57" s="110" t="s">
        <v>146</v>
      </c>
      <c r="E57" s="110"/>
      <c r="F57" s="110"/>
      <c r="G57" s="110"/>
      <c r="H57" s="110"/>
      <c r="I57" s="111"/>
      <c r="J57" s="112">
        <f>$J$88</f>
        <v>0</v>
      </c>
      <c r="K57" s="113"/>
    </row>
    <row r="58" spans="2:11" s="161" customFormat="1" ht="21" customHeight="1">
      <c r="B58" s="162"/>
      <c r="C58" s="163"/>
      <c r="D58" s="164" t="s">
        <v>147</v>
      </c>
      <c r="E58" s="164"/>
      <c r="F58" s="164"/>
      <c r="G58" s="164"/>
      <c r="H58" s="164"/>
      <c r="I58" s="165"/>
      <c r="J58" s="166">
        <f>$J$89</f>
        <v>0</v>
      </c>
      <c r="K58" s="167"/>
    </row>
    <row r="59" spans="2:11" s="161" customFormat="1" ht="15.75" customHeight="1">
      <c r="B59" s="162"/>
      <c r="C59" s="163"/>
      <c r="D59" s="164" t="s">
        <v>223</v>
      </c>
      <c r="E59" s="164"/>
      <c r="F59" s="164"/>
      <c r="G59" s="164"/>
      <c r="H59" s="164"/>
      <c r="I59" s="165"/>
      <c r="J59" s="166">
        <f>$J$105</f>
        <v>0</v>
      </c>
      <c r="K59" s="167"/>
    </row>
    <row r="60" spans="2:11" s="161" customFormat="1" ht="21" customHeight="1">
      <c r="B60" s="162"/>
      <c r="C60" s="163"/>
      <c r="D60" s="164" t="s">
        <v>224</v>
      </c>
      <c r="E60" s="164"/>
      <c r="F60" s="164"/>
      <c r="G60" s="164"/>
      <c r="H60" s="164"/>
      <c r="I60" s="165"/>
      <c r="J60" s="166">
        <f>$J$110</f>
        <v>0</v>
      </c>
      <c r="K60" s="167"/>
    </row>
    <row r="61" spans="2:11" s="161" customFormat="1" ht="21" customHeight="1">
      <c r="B61" s="162"/>
      <c r="C61" s="163"/>
      <c r="D61" s="164" t="s">
        <v>225</v>
      </c>
      <c r="E61" s="164"/>
      <c r="F61" s="164"/>
      <c r="G61" s="164"/>
      <c r="H61" s="164"/>
      <c r="I61" s="165"/>
      <c r="J61" s="166">
        <f>$J$118</f>
        <v>0</v>
      </c>
      <c r="K61" s="167"/>
    </row>
    <row r="62" spans="2:11" s="161" customFormat="1" ht="21" customHeight="1">
      <c r="B62" s="162"/>
      <c r="C62" s="163"/>
      <c r="D62" s="164" t="s">
        <v>226</v>
      </c>
      <c r="E62" s="164"/>
      <c r="F62" s="164"/>
      <c r="G62" s="164"/>
      <c r="H62" s="164"/>
      <c r="I62" s="165"/>
      <c r="J62" s="166">
        <f>$J$122</f>
        <v>0</v>
      </c>
      <c r="K62" s="167"/>
    </row>
    <row r="63" spans="2:11" s="161" customFormat="1" ht="21" customHeight="1">
      <c r="B63" s="162"/>
      <c r="C63" s="163"/>
      <c r="D63" s="164" t="s">
        <v>148</v>
      </c>
      <c r="E63" s="164"/>
      <c r="F63" s="164"/>
      <c r="G63" s="164"/>
      <c r="H63" s="164"/>
      <c r="I63" s="165"/>
      <c r="J63" s="166">
        <f>$J$125</f>
        <v>0</v>
      </c>
      <c r="K63" s="167"/>
    </row>
    <row r="64" spans="2:11" s="161" customFormat="1" ht="21" customHeight="1">
      <c r="B64" s="162"/>
      <c r="C64" s="163"/>
      <c r="D64" s="164" t="s">
        <v>227</v>
      </c>
      <c r="E64" s="164"/>
      <c r="F64" s="164"/>
      <c r="G64" s="164"/>
      <c r="H64" s="164"/>
      <c r="I64" s="165"/>
      <c r="J64" s="166">
        <f>$J$164</f>
        <v>0</v>
      </c>
      <c r="K64" s="167"/>
    </row>
    <row r="65" spans="2:11" s="161" customFormat="1" ht="21" customHeight="1">
      <c r="B65" s="162"/>
      <c r="C65" s="163"/>
      <c r="D65" s="164" t="s">
        <v>149</v>
      </c>
      <c r="E65" s="164"/>
      <c r="F65" s="164"/>
      <c r="G65" s="164"/>
      <c r="H65" s="164"/>
      <c r="I65" s="165"/>
      <c r="J65" s="166">
        <f>$J$173</f>
        <v>0</v>
      </c>
      <c r="K65" s="167"/>
    </row>
    <row r="66" spans="2:11" s="73" customFormat="1" ht="25.5" customHeight="1">
      <c r="B66" s="108"/>
      <c r="C66" s="109"/>
      <c r="D66" s="110" t="s">
        <v>228</v>
      </c>
      <c r="E66" s="110"/>
      <c r="F66" s="110"/>
      <c r="G66" s="110"/>
      <c r="H66" s="110"/>
      <c r="I66" s="111"/>
      <c r="J66" s="112">
        <f>$J$176</f>
        <v>0</v>
      </c>
      <c r="K66" s="113"/>
    </row>
    <row r="67" spans="2:11" s="161" customFormat="1" ht="21" customHeight="1">
      <c r="B67" s="162"/>
      <c r="C67" s="163"/>
      <c r="D67" s="164" t="s">
        <v>229</v>
      </c>
      <c r="E67" s="164"/>
      <c r="F67" s="164"/>
      <c r="G67" s="164"/>
      <c r="H67" s="164"/>
      <c r="I67" s="165"/>
      <c r="J67" s="166">
        <f>$J$177</f>
        <v>0</v>
      </c>
      <c r="K67" s="167"/>
    </row>
    <row r="68" spans="2:11" s="6" customFormat="1" ht="22.5" customHeight="1">
      <c r="B68" s="23"/>
      <c r="C68" s="24"/>
      <c r="D68" s="24"/>
      <c r="E68" s="24"/>
      <c r="F68" s="24"/>
      <c r="G68" s="24"/>
      <c r="H68" s="24"/>
      <c r="J68" s="24"/>
      <c r="K68" s="27"/>
    </row>
    <row r="69" spans="2:11" s="6" customFormat="1" ht="7.5" customHeight="1">
      <c r="B69" s="38"/>
      <c r="C69" s="39"/>
      <c r="D69" s="39"/>
      <c r="E69" s="39"/>
      <c r="F69" s="39"/>
      <c r="G69" s="39"/>
      <c r="H69" s="39"/>
      <c r="I69" s="101"/>
      <c r="J69" s="39"/>
      <c r="K69" s="40"/>
    </row>
    <row r="73" spans="2:12" s="6" customFormat="1" ht="7.5" customHeight="1">
      <c r="B73" s="41"/>
      <c r="C73" s="42"/>
      <c r="D73" s="42"/>
      <c r="E73" s="42"/>
      <c r="F73" s="42"/>
      <c r="G73" s="42"/>
      <c r="H73" s="42"/>
      <c r="I73" s="103"/>
      <c r="J73" s="42"/>
      <c r="K73" s="42"/>
      <c r="L73" s="43"/>
    </row>
    <row r="74" spans="2:12" s="6" customFormat="1" ht="37.5" customHeight="1">
      <c r="B74" s="23"/>
      <c r="C74" s="12" t="s">
        <v>96</v>
      </c>
      <c r="D74" s="24"/>
      <c r="E74" s="24"/>
      <c r="F74" s="24"/>
      <c r="G74" s="24"/>
      <c r="H74" s="24"/>
      <c r="J74" s="24"/>
      <c r="K74" s="24"/>
      <c r="L74" s="43"/>
    </row>
    <row r="75" spans="2:12" s="6" customFormat="1" ht="7.5" customHeight="1">
      <c r="B75" s="23"/>
      <c r="C75" s="24"/>
      <c r="D75" s="24"/>
      <c r="E75" s="24"/>
      <c r="F75" s="24"/>
      <c r="G75" s="24"/>
      <c r="H75" s="24"/>
      <c r="J75" s="24"/>
      <c r="K75" s="24"/>
      <c r="L75" s="43"/>
    </row>
    <row r="76" spans="2:12" s="6" customFormat="1" ht="15" customHeight="1">
      <c r="B76" s="23"/>
      <c r="C76" s="19" t="s">
        <v>16</v>
      </c>
      <c r="D76" s="24"/>
      <c r="E76" s="24"/>
      <c r="F76" s="24"/>
      <c r="G76" s="24"/>
      <c r="H76" s="24"/>
      <c r="J76" s="24"/>
      <c r="K76" s="24"/>
      <c r="L76" s="43"/>
    </row>
    <row r="77" spans="2:12" s="6" customFormat="1" ht="16.5" customHeight="1">
      <c r="B77" s="23"/>
      <c r="C77" s="24"/>
      <c r="D77" s="24"/>
      <c r="E77" s="325" t="str">
        <f>$E$7</f>
        <v>Oprava barokního opevnění Prahy - aktualizovaná verze 09-2015</v>
      </c>
      <c r="F77" s="305"/>
      <c r="G77" s="305"/>
      <c r="H77" s="305"/>
      <c r="J77" s="24"/>
      <c r="K77" s="24"/>
      <c r="L77" s="43"/>
    </row>
    <row r="78" spans="2:12" s="6" customFormat="1" ht="15" customHeight="1">
      <c r="B78" s="23"/>
      <c r="C78" s="19" t="s">
        <v>88</v>
      </c>
      <c r="D78" s="24"/>
      <c r="E78" s="24"/>
      <c r="F78" s="24"/>
      <c r="G78" s="24"/>
      <c r="H78" s="24"/>
      <c r="J78" s="24"/>
      <c r="K78" s="24"/>
      <c r="L78" s="43"/>
    </row>
    <row r="79" spans="2:12" s="6" customFormat="1" ht="19.5" customHeight="1">
      <c r="B79" s="23"/>
      <c r="C79" s="24"/>
      <c r="D79" s="24"/>
      <c r="E79" s="302" t="str">
        <f>$E$9</f>
        <v>2 - Opěrná zeď 1</v>
      </c>
      <c r="F79" s="305"/>
      <c r="G79" s="305"/>
      <c r="H79" s="305"/>
      <c r="J79" s="24"/>
      <c r="K79" s="24"/>
      <c r="L79" s="43"/>
    </row>
    <row r="80" spans="2:12" s="6" customFormat="1" ht="7.5" customHeight="1">
      <c r="B80" s="23"/>
      <c r="C80" s="24"/>
      <c r="D80" s="24"/>
      <c r="E80" s="24"/>
      <c r="F80" s="24"/>
      <c r="G80" s="24"/>
      <c r="H80" s="24"/>
      <c r="J80" s="24"/>
      <c r="K80" s="24"/>
      <c r="L80" s="43"/>
    </row>
    <row r="81" spans="2:12" s="6" customFormat="1" ht="18.75" customHeight="1">
      <c r="B81" s="23"/>
      <c r="C81" s="19" t="s">
        <v>22</v>
      </c>
      <c r="D81" s="24"/>
      <c r="E81" s="24"/>
      <c r="F81" s="17" t="str">
        <f>$F$12</f>
        <v> </v>
      </c>
      <c r="G81" s="24"/>
      <c r="H81" s="24"/>
      <c r="I81" s="88" t="s">
        <v>24</v>
      </c>
      <c r="J81" s="52" t="str">
        <f>IF($J$12="","",$J$12)</f>
        <v>11.09.2015</v>
      </c>
      <c r="K81" s="24"/>
      <c r="L81" s="43"/>
    </row>
    <row r="82" spans="2:12" s="6" customFormat="1" ht="7.5" customHeight="1">
      <c r="B82" s="23"/>
      <c r="C82" s="24"/>
      <c r="D82" s="24"/>
      <c r="E82" s="24"/>
      <c r="F82" s="24"/>
      <c r="G82" s="24"/>
      <c r="H82" s="24"/>
      <c r="J82" s="24"/>
      <c r="K82" s="24"/>
      <c r="L82" s="43"/>
    </row>
    <row r="83" spans="2:12" s="6" customFormat="1" ht="15.75" customHeight="1">
      <c r="B83" s="23"/>
      <c r="C83" s="19" t="s">
        <v>28</v>
      </c>
      <c r="D83" s="24"/>
      <c r="E83" s="24"/>
      <c r="F83" s="17" t="str">
        <f>$E$15</f>
        <v>Úřad vlády ČR</v>
      </c>
      <c r="G83" s="24"/>
      <c r="H83" s="24"/>
      <c r="I83" s="88" t="s">
        <v>34</v>
      </c>
      <c r="J83" s="17" t="str">
        <f>$E$21</f>
        <v> </v>
      </c>
      <c r="K83" s="24"/>
      <c r="L83" s="43"/>
    </row>
    <row r="84" spans="2:12" s="6" customFormat="1" ht="15" customHeight="1">
      <c r="B84" s="23"/>
      <c r="C84" s="19" t="s">
        <v>32</v>
      </c>
      <c r="D84" s="24"/>
      <c r="E84" s="24"/>
      <c r="F84" s="17">
        <f>IF($E$18="","",$E$18)</f>
      </c>
      <c r="G84" s="24"/>
      <c r="H84" s="24"/>
      <c r="J84" s="24"/>
      <c r="K84" s="24"/>
      <c r="L84" s="43"/>
    </row>
    <row r="85" spans="2:12" s="6" customFormat="1" ht="11.25" customHeight="1">
      <c r="B85" s="23"/>
      <c r="C85" s="24"/>
      <c r="D85" s="24"/>
      <c r="E85" s="24"/>
      <c r="F85" s="24"/>
      <c r="G85" s="24"/>
      <c r="H85" s="24"/>
      <c r="J85" s="24"/>
      <c r="K85" s="24"/>
      <c r="L85" s="43"/>
    </row>
    <row r="86" spans="2:20" s="114" customFormat="1" ht="30" customHeight="1">
      <c r="B86" s="115"/>
      <c r="C86" s="116" t="s">
        <v>97</v>
      </c>
      <c r="D86" s="117" t="s">
        <v>56</v>
      </c>
      <c r="E86" s="117" t="s">
        <v>52</v>
      </c>
      <c r="F86" s="117" t="s">
        <v>98</v>
      </c>
      <c r="G86" s="117" t="s">
        <v>99</v>
      </c>
      <c r="H86" s="117" t="s">
        <v>100</v>
      </c>
      <c r="I86" s="118" t="s">
        <v>101</v>
      </c>
      <c r="J86" s="117" t="s">
        <v>102</v>
      </c>
      <c r="K86" s="119" t="s">
        <v>103</v>
      </c>
      <c r="L86" s="120"/>
      <c r="M86" s="59" t="s">
        <v>104</v>
      </c>
      <c r="N86" s="60" t="s">
        <v>41</v>
      </c>
      <c r="O86" s="60" t="s">
        <v>105</v>
      </c>
      <c r="P86" s="60" t="s">
        <v>106</v>
      </c>
      <c r="Q86" s="60" t="s">
        <v>107</v>
      </c>
      <c r="R86" s="60" t="s">
        <v>108</v>
      </c>
      <c r="S86" s="60" t="s">
        <v>109</v>
      </c>
      <c r="T86" s="61" t="s">
        <v>110</v>
      </c>
    </row>
    <row r="87" spans="2:63" s="6" customFormat="1" ht="30" customHeight="1">
      <c r="B87" s="23"/>
      <c r="C87" s="66" t="s">
        <v>93</v>
      </c>
      <c r="D87" s="24"/>
      <c r="E87" s="24"/>
      <c r="F87" s="24"/>
      <c r="G87" s="24"/>
      <c r="H87" s="24"/>
      <c r="J87" s="121">
        <f>$BK$87</f>
        <v>0</v>
      </c>
      <c r="K87" s="24"/>
      <c r="L87" s="43"/>
      <c r="M87" s="63"/>
      <c r="N87" s="64"/>
      <c r="O87" s="64"/>
      <c r="P87" s="122">
        <f>$P$88+$P$176</f>
        <v>0</v>
      </c>
      <c r="Q87" s="64"/>
      <c r="R87" s="122">
        <f>$R$88+$R$176</f>
        <v>81.1097992</v>
      </c>
      <c r="S87" s="64"/>
      <c r="T87" s="123">
        <f>$T$88+$T$176</f>
        <v>56.23499999999999</v>
      </c>
      <c r="AT87" s="6" t="s">
        <v>70</v>
      </c>
      <c r="AU87" s="6" t="s">
        <v>94</v>
      </c>
      <c r="BK87" s="124">
        <f>$BK$88+$BK$176</f>
        <v>0</v>
      </c>
    </row>
    <row r="88" spans="2:63" s="125" customFormat="1" ht="37.5" customHeight="1">
      <c r="B88" s="126"/>
      <c r="C88" s="127"/>
      <c r="D88" s="127" t="s">
        <v>70</v>
      </c>
      <c r="E88" s="128" t="s">
        <v>150</v>
      </c>
      <c r="F88" s="128" t="s">
        <v>151</v>
      </c>
      <c r="G88" s="127"/>
      <c r="H88" s="127"/>
      <c r="J88" s="129">
        <f>$BK$88</f>
        <v>0</v>
      </c>
      <c r="K88" s="127"/>
      <c r="L88" s="130"/>
      <c r="M88" s="131"/>
      <c r="N88" s="127"/>
      <c r="O88" s="127"/>
      <c r="P88" s="132">
        <f>$P$89+$P$110+$P$118+$P$122+$P$125+$P$164+$P$173</f>
        <v>0</v>
      </c>
      <c r="Q88" s="127"/>
      <c r="R88" s="132">
        <f>$R$89+$R$110+$R$118+$R$122+$R$125+$R$164+$R$173</f>
        <v>81.1097992</v>
      </c>
      <c r="S88" s="127"/>
      <c r="T88" s="133">
        <f>$T$89+$T$110+$T$118+$T$122+$T$125+$T$164+$T$173</f>
        <v>54.309999999999995</v>
      </c>
      <c r="AR88" s="134" t="s">
        <v>21</v>
      </c>
      <c r="AT88" s="134" t="s">
        <v>70</v>
      </c>
      <c r="AU88" s="134" t="s">
        <v>71</v>
      </c>
      <c r="AY88" s="134" t="s">
        <v>112</v>
      </c>
      <c r="BK88" s="135">
        <f>$BK$89+$BK$110+$BK$118+$BK$122+$BK$125+$BK$164+$BK$173</f>
        <v>0</v>
      </c>
    </row>
    <row r="89" spans="2:63" s="125" customFormat="1" ht="21" customHeight="1">
      <c r="B89" s="126"/>
      <c r="C89" s="127"/>
      <c r="D89" s="127" t="s">
        <v>70</v>
      </c>
      <c r="E89" s="168" t="s">
        <v>21</v>
      </c>
      <c r="F89" s="168" t="s">
        <v>152</v>
      </c>
      <c r="G89" s="127"/>
      <c r="H89" s="127"/>
      <c r="J89" s="169">
        <f>$BK$89</f>
        <v>0</v>
      </c>
      <c r="K89" s="127"/>
      <c r="L89" s="130"/>
      <c r="M89" s="131"/>
      <c r="N89" s="127"/>
      <c r="O89" s="127"/>
      <c r="P89" s="132">
        <f>$P$90+SUM($P$91:$P$105)</f>
        <v>0</v>
      </c>
      <c r="Q89" s="127"/>
      <c r="R89" s="132">
        <f>$R$90+SUM($R$91:$R$105)</f>
        <v>0.0021000000000000003</v>
      </c>
      <c r="S89" s="127"/>
      <c r="T89" s="133">
        <f>$T$90+SUM($T$91:$T$105)</f>
        <v>18.4</v>
      </c>
      <c r="AR89" s="134" t="s">
        <v>21</v>
      </c>
      <c r="AT89" s="134" t="s">
        <v>70</v>
      </c>
      <c r="AU89" s="134" t="s">
        <v>21</v>
      </c>
      <c r="AY89" s="134" t="s">
        <v>112</v>
      </c>
      <c r="BK89" s="135">
        <f>$BK$90+SUM($BK$91:$BK$105)</f>
        <v>0</v>
      </c>
    </row>
    <row r="90" spans="2:65" s="6" customFormat="1" ht="15.75" customHeight="1">
      <c r="B90" s="23"/>
      <c r="C90" s="136" t="s">
        <v>21</v>
      </c>
      <c r="D90" s="136" t="s">
        <v>113</v>
      </c>
      <c r="E90" s="137" t="s">
        <v>230</v>
      </c>
      <c r="F90" s="138" t="s">
        <v>231</v>
      </c>
      <c r="G90" s="139" t="s">
        <v>155</v>
      </c>
      <c r="H90" s="140">
        <v>40</v>
      </c>
      <c r="I90" s="141"/>
      <c r="J90" s="142">
        <f>ROUND($I$90*$H$90,2)</f>
        <v>0</v>
      </c>
      <c r="K90" s="138" t="s">
        <v>156</v>
      </c>
      <c r="L90" s="43"/>
      <c r="M90" s="143"/>
      <c r="N90" s="144" t="s">
        <v>42</v>
      </c>
      <c r="O90" s="24"/>
      <c r="P90" s="145">
        <f>$O$90*$H$90</f>
        <v>0</v>
      </c>
      <c r="Q90" s="145">
        <v>0</v>
      </c>
      <c r="R90" s="145">
        <f>$Q$90*$H$90</f>
        <v>0</v>
      </c>
      <c r="S90" s="145">
        <v>0.255</v>
      </c>
      <c r="T90" s="146">
        <f>$S$90*$H$90</f>
        <v>10.2</v>
      </c>
      <c r="AR90" s="89" t="s">
        <v>129</v>
      </c>
      <c r="AT90" s="89" t="s">
        <v>113</v>
      </c>
      <c r="AU90" s="89" t="s">
        <v>78</v>
      </c>
      <c r="AY90" s="6" t="s">
        <v>112</v>
      </c>
      <c r="BE90" s="147">
        <f>IF($N$90="základní",$J$90,0)</f>
        <v>0</v>
      </c>
      <c r="BF90" s="147">
        <f>IF($N$90="snížená",$J$90,0)</f>
        <v>0</v>
      </c>
      <c r="BG90" s="147">
        <f>IF($N$90="zákl. přenesená",$J$90,0)</f>
        <v>0</v>
      </c>
      <c r="BH90" s="147">
        <f>IF($N$90="sníž. přenesená",$J$90,0)</f>
        <v>0</v>
      </c>
      <c r="BI90" s="147">
        <f>IF($N$90="nulová",$J$90,0)</f>
        <v>0</v>
      </c>
      <c r="BJ90" s="89" t="s">
        <v>21</v>
      </c>
      <c r="BK90" s="147">
        <f>ROUND($I$90*$H$90,2)</f>
        <v>0</v>
      </c>
      <c r="BL90" s="89" t="s">
        <v>129</v>
      </c>
      <c r="BM90" s="89" t="s">
        <v>232</v>
      </c>
    </row>
    <row r="91" spans="2:47" s="6" customFormat="1" ht="152.25" customHeight="1">
      <c r="B91" s="23"/>
      <c r="C91" s="24"/>
      <c r="D91" s="150" t="s">
        <v>158</v>
      </c>
      <c r="E91" s="24"/>
      <c r="F91" s="170" t="s">
        <v>233</v>
      </c>
      <c r="G91" s="24"/>
      <c r="H91" s="24"/>
      <c r="J91" s="24"/>
      <c r="K91" s="24"/>
      <c r="L91" s="43"/>
      <c r="M91" s="56"/>
      <c r="N91" s="24"/>
      <c r="O91" s="24"/>
      <c r="P91" s="24"/>
      <c r="Q91" s="24"/>
      <c r="R91" s="24"/>
      <c r="S91" s="24"/>
      <c r="T91" s="57"/>
      <c r="AT91" s="6" t="s">
        <v>158</v>
      </c>
      <c r="AU91" s="6" t="s">
        <v>78</v>
      </c>
    </row>
    <row r="92" spans="2:51" s="6" customFormat="1" ht="15.75" customHeight="1">
      <c r="B92" s="148"/>
      <c r="C92" s="149"/>
      <c r="D92" s="171" t="s">
        <v>120</v>
      </c>
      <c r="E92" s="149"/>
      <c r="F92" s="151" t="s">
        <v>234</v>
      </c>
      <c r="G92" s="149"/>
      <c r="H92" s="152">
        <v>40</v>
      </c>
      <c r="J92" s="149"/>
      <c r="K92" s="149"/>
      <c r="L92" s="153"/>
      <c r="M92" s="154"/>
      <c r="N92" s="149"/>
      <c r="O92" s="149"/>
      <c r="P92" s="149"/>
      <c r="Q92" s="149"/>
      <c r="R92" s="149"/>
      <c r="S92" s="149"/>
      <c r="T92" s="155"/>
      <c r="AT92" s="156" t="s">
        <v>120</v>
      </c>
      <c r="AU92" s="156" t="s">
        <v>78</v>
      </c>
      <c r="AV92" s="156" t="s">
        <v>78</v>
      </c>
      <c r="AW92" s="156" t="s">
        <v>94</v>
      </c>
      <c r="AX92" s="156" t="s">
        <v>21</v>
      </c>
      <c r="AY92" s="156" t="s">
        <v>112</v>
      </c>
    </row>
    <row r="93" spans="2:65" s="6" customFormat="1" ht="15.75" customHeight="1">
      <c r="B93" s="23"/>
      <c r="C93" s="136" t="s">
        <v>78</v>
      </c>
      <c r="D93" s="136" t="s">
        <v>113</v>
      </c>
      <c r="E93" s="137" t="s">
        <v>235</v>
      </c>
      <c r="F93" s="138" t="s">
        <v>236</v>
      </c>
      <c r="G93" s="139" t="s">
        <v>237</v>
      </c>
      <c r="H93" s="140">
        <v>40</v>
      </c>
      <c r="I93" s="141"/>
      <c r="J93" s="142">
        <f>ROUND($I$93*$H$93,2)</f>
        <v>0</v>
      </c>
      <c r="K93" s="138" t="s">
        <v>156</v>
      </c>
      <c r="L93" s="43"/>
      <c r="M93" s="143"/>
      <c r="N93" s="144" t="s">
        <v>42</v>
      </c>
      <c r="O93" s="24"/>
      <c r="P93" s="145">
        <f>$O$93*$H$93</f>
        <v>0</v>
      </c>
      <c r="Q93" s="145">
        <v>0</v>
      </c>
      <c r="R93" s="145">
        <f>$Q$93*$H$93</f>
        <v>0</v>
      </c>
      <c r="S93" s="145">
        <v>0.205</v>
      </c>
      <c r="T93" s="146">
        <f>$S$93*$H$93</f>
        <v>8.2</v>
      </c>
      <c r="AR93" s="89" t="s">
        <v>129</v>
      </c>
      <c r="AT93" s="89" t="s">
        <v>113</v>
      </c>
      <c r="AU93" s="89" t="s">
        <v>78</v>
      </c>
      <c r="AY93" s="6" t="s">
        <v>112</v>
      </c>
      <c r="BE93" s="147">
        <f>IF($N$93="základní",$J$93,0)</f>
        <v>0</v>
      </c>
      <c r="BF93" s="147">
        <f>IF($N$93="snížená",$J$93,0)</f>
        <v>0</v>
      </c>
      <c r="BG93" s="147">
        <f>IF($N$93="zákl. přenesená",$J$93,0)</f>
        <v>0</v>
      </c>
      <c r="BH93" s="147">
        <f>IF($N$93="sníž. přenesená",$J$93,0)</f>
        <v>0</v>
      </c>
      <c r="BI93" s="147">
        <f>IF($N$93="nulová",$J$93,0)</f>
        <v>0</v>
      </c>
      <c r="BJ93" s="89" t="s">
        <v>21</v>
      </c>
      <c r="BK93" s="147">
        <f>ROUND($I$93*$H$93,2)</f>
        <v>0</v>
      </c>
      <c r="BL93" s="89" t="s">
        <v>129</v>
      </c>
      <c r="BM93" s="89" t="s">
        <v>238</v>
      </c>
    </row>
    <row r="94" spans="2:47" s="6" customFormat="1" ht="138.75" customHeight="1">
      <c r="B94" s="23"/>
      <c r="C94" s="24"/>
      <c r="D94" s="150" t="s">
        <v>158</v>
      </c>
      <c r="E94" s="24"/>
      <c r="F94" s="170" t="s">
        <v>239</v>
      </c>
      <c r="G94" s="24"/>
      <c r="H94" s="24"/>
      <c r="J94" s="24"/>
      <c r="K94" s="24"/>
      <c r="L94" s="43"/>
      <c r="M94" s="56"/>
      <c r="N94" s="24"/>
      <c r="O94" s="24"/>
      <c r="P94" s="24"/>
      <c r="Q94" s="24"/>
      <c r="R94" s="24"/>
      <c r="S94" s="24"/>
      <c r="T94" s="57"/>
      <c r="AT94" s="6" t="s">
        <v>158</v>
      </c>
      <c r="AU94" s="6" t="s">
        <v>78</v>
      </c>
    </row>
    <row r="95" spans="2:65" s="6" customFormat="1" ht="15.75" customHeight="1">
      <c r="B95" s="23"/>
      <c r="C95" s="136" t="s">
        <v>83</v>
      </c>
      <c r="D95" s="136" t="s">
        <v>113</v>
      </c>
      <c r="E95" s="137" t="s">
        <v>240</v>
      </c>
      <c r="F95" s="138" t="s">
        <v>241</v>
      </c>
      <c r="G95" s="139" t="s">
        <v>183</v>
      </c>
      <c r="H95" s="140">
        <v>168.108</v>
      </c>
      <c r="I95" s="141"/>
      <c r="J95" s="142">
        <f>ROUND($I$95*$H$95,2)</f>
        <v>0</v>
      </c>
      <c r="K95" s="138" t="s">
        <v>156</v>
      </c>
      <c r="L95" s="43"/>
      <c r="M95" s="143"/>
      <c r="N95" s="144" t="s">
        <v>42</v>
      </c>
      <c r="O95" s="24"/>
      <c r="P95" s="145">
        <f>$O$95*$H$95</f>
        <v>0</v>
      </c>
      <c r="Q95" s="145">
        <v>0</v>
      </c>
      <c r="R95" s="145">
        <f>$Q$95*$H$95</f>
        <v>0</v>
      </c>
      <c r="S95" s="145">
        <v>0</v>
      </c>
      <c r="T95" s="146">
        <f>$S$95*$H$95</f>
        <v>0</v>
      </c>
      <c r="AR95" s="89" t="s">
        <v>129</v>
      </c>
      <c r="AT95" s="89" t="s">
        <v>113</v>
      </c>
      <c r="AU95" s="89" t="s">
        <v>78</v>
      </c>
      <c r="AY95" s="6" t="s">
        <v>112</v>
      </c>
      <c r="BE95" s="147">
        <f>IF($N$95="základní",$J$95,0)</f>
        <v>0</v>
      </c>
      <c r="BF95" s="147">
        <f>IF($N$95="snížená",$J$95,0)</f>
        <v>0</v>
      </c>
      <c r="BG95" s="147">
        <f>IF($N$95="zákl. přenesená",$J$95,0)</f>
        <v>0</v>
      </c>
      <c r="BH95" s="147">
        <f>IF($N$95="sníž. přenesená",$J$95,0)</f>
        <v>0</v>
      </c>
      <c r="BI95" s="147">
        <f>IF($N$95="nulová",$J$95,0)</f>
        <v>0</v>
      </c>
      <c r="BJ95" s="89" t="s">
        <v>21</v>
      </c>
      <c r="BK95" s="147">
        <f>ROUND($I$95*$H$95,2)</f>
        <v>0</v>
      </c>
      <c r="BL95" s="89" t="s">
        <v>129</v>
      </c>
      <c r="BM95" s="89" t="s">
        <v>242</v>
      </c>
    </row>
    <row r="96" spans="2:47" s="6" customFormat="1" ht="179.25" customHeight="1">
      <c r="B96" s="23"/>
      <c r="C96" s="24"/>
      <c r="D96" s="150" t="s">
        <v>158</v>
      </c>
      <c r="E96" s="24"/>
      <c r="F96" s="170" t="s">
        <v>243</v>
      </c>
      <c r="G96" s="24"/>
      <c r="H96" s="24"/>
      <c r="J96" s="24"/>
      <c r="K96" s="24"/>
      <c r="L96" s="43"/>
      <c r="M96" s="56"/>
      <c r="N96" s="24"/>
      <c r="O96" s="24"/>
      <c r="P96" s="24"/>
      <c r="Q96" s="24"/>
      <c r="R96" s="24"/>
      <c r="S96" s="24"/>
      <c r="T96" s="57"/>
      <c r="AT96" s="6" t="s">
        <v>158</v>
      </c>
      <c r="AU96" s="6" t="s">
        <v>78</v>
      </c>
    </row>
    <row r="97" spans="2:51" s="6" customFormat="1" ht="15.75" customHeight="1">
      <c r="B97" s="148"/>
      <c r="C97" s="149"/>
      <c r="D97" s="171" t="s">
        <v>120</v>
      </c>
      <c r="E97" s="149"/>
      <c r="F97" s="151" t="s">
        <v>244</v>
      </c>
      <c r="G97" s="149"/>
      <c r="H97" s="152">
        <v>168.108</v>
      </c>
      <c r="J97" s="149"/>
      <c r="K97" s="149"/>
      <c r="L97" s="153"/>
      <c r="M97" s="154"/>
      <c r="N97" s="149"/>
      <c r="O97" s="149"/>
      <c r="P97" s="149"/>
      <c r="Q97" s="149"/>
      <c r="R97" s="149"/>
      <c r="S97" s="149"/>
      <c r="T97" s="155"/>
      <c r="AT97" s="156" t="s">
        <v>120</v>
      </c>
      <c r="AU97" s="156" t="s">
        <v>78</v>
      </c>
      <c r="AV97" s="156" t="s">
        <v>78</v>
      </c>
      <c r="AW97" s="156" t="s">
        <v>94</v>
      </c>
      <c r="AX97" s="156" t="s">
        <v>21</v>
      </c>
      <c r="AY97" s="156" t="s">
        <v>112</v>
      </c>
    </row>
    <row r="98" spans="2:65" s="6" customFormat="1" ht="27" customHeight="1">
      <c r="B98" s="23"/>
      <c r="C98" s="136" t="s">
        <v>129</v>
      </c>
      <c r="D98" s="136" t="s">
        <v>113</v>
      </c>
      <c r="E98" s="137" t="s">
        <v>245</v>
      </c>
      <c r="F98" s="138" t="s">
        <v>246</v>
      </c>
      <c r="G98" s="139" t="s">
        <v>247</v>
      </c>
      <c r="H98" s="140">
        <v>1</v>
      </c>
      <c r="I98" s="141"/>
      <c r="J98" s="142">
        <f>ROUND($I$98*$H$98,2)</f>
        <v>0</v>
      </c>
      <c r="K98" s="138"/>
      <c r="L98" s="43"/>
      <c r="M98" s="143"/>
      <c r="N98" s="144" t="s">
        <v>42</v>
      </c>
      <c r="O98" s="24"/>
      <c r="P98" s="145">
        <f>$O$98*$H$98</f>
        <v>0</v>
      </c>
      <c r="Q98" s="145">
        <v>0</v>
      </c>
      <c r="R98" s="145">
        <f>$Q$98*$H$98</f>
        <v>0</v>
      </c>
      <c r="S98" s="145">
        <v>0</v>
      </c>
      <c r="T98" s="146">
        <f>$S$98*$H$98</f>
        <v>0</v>
      </c>
      <c r="AR98" s="89" t="s">
        <v>248</v>
      </c>
      <c r="AT98" s="89" t="s">
        <v>113</v>
      </c>
      <c r="AU98" s="89" t="s">
        <v>78</v>
      </c>
      <c r="AY98" s="6" t="s">
        <v>112</v>
      </c>
      <c r="BE98" s="147">
        <f>IF($N$98="základní",$J$98,0)</f>
        <v>0</v>
      </c>
      <c r="BF98" s="147">
        <f>IF($N$98="snížená",$J$98,0)</f>
        <v>0</v>
      </c>
      <c r="BG98" s="147">
        <f>IF($N$98="zákl. přenesená",$J$98,0)</f>
        <v>0</v>
      </c>
      <c r="BH98" s="147">
        <f>IF($N$98="sníž. přenesená",$J$98,0)</f>
        <v>0</v>
      </c>
      <c r="BI98" s="147">
        <f>IF($N$98="nulová",$J$98,0)</f>
        <v>0</v>
      </c>
      <c r="BJ98" s="89" t="s">
        <v>21</v>
      </c>
      <c r="BK98" s="147">
        <f>ROUND($I$98*$H$98,2)</f>
        <v>0</v>
      </c>
      <c r="BL98" s="89" t="s">
        <v>248</v>
      </c>
      <c r="BM98" s="89" t="s">
        <v>249</v>
      </c>
    </row>
    <row r="99" spans="2:65" s="6" customFormat="1" ht="15.75" customHeight="1">
      <c r="B99" s="23"/>
      <c r="C99" s="139" t="s">
        <v>133</v>
      </c>
      <c r="D99" s="139" t="s">
        <v>113</v>
      </c>
      <c r="E99" s="137" t="s">
        <v>188</v>
      </c>
      <c r="F99" s="138" t="s">
        <v>189</v>
      </c>
      <c r="G99" s="139" t="s">
        <v>183</v>
      </c>
      <c r="H99" s="140">
        <v>168.108</v>
      </c>
      <c r="I99" s="141"/>
      <c r="J99" s="142">
        <f>ROUND($I$99*$H$99,2)</f>
        <v>0</v>
      </c>
      <c r="K99" s="138" t="s">
        <v>156</v>
      </c>
      <c r="L99" s="43"/>
      <c r="M99" s="143"/>
      <c r="N99" s="144" t="s">
        <v>42</v>
      </c>
      <c r="O99" s="24"/>
      <c r="P99" s="145">
        <f>$O$99*$H$99</f>
        <v>0</v>
      </c>
      <c r="Q99" s="145">
        <v>0</v>
      </c>
      <c r="R99" s="145">
        <f>$Q$99*$H$99</f>
        <v>0</v>
      </c>
      <c r="S99" s="145">
        <v>0</v>
      </c>
      <c r="T99" s="146">
        <f>$S$99*$H$99</f>
        <v>0</v>
      </c>
      <c r="AR99" s="89" t="s">
        <v>129</v>
      </c>
      <c r="AT99" s="89" t="s">
        <v>113</v>
      </c>
      <c r="AU99" s="89" t="s">
        <v>78</v>
      </c>
      <c r="AY99" s="89" t="s">
        <v>112</v>
      </c>
      <c r="BE99" s="147">
        <f>IF($N$99="základní",$J$99,0)</f>
        <v>0</v>
      </c>
      <c r="BF99" s="147">
        <f>IF($N$99="snížená",$J$99,0)</f>
        <v>0</v>
      </c>
      <c r="BG99" s="147">
        <f>IF($N$99="zákl. přenesená",$J$99,0)</f>
        <v>0</v>
      </c>
      <c r="BH99" s="147">
        <f>IF($N$99="sníž. přenesená",$J$99,0)</f>
        <v>0</v>
      </c>
      <c r="BI99" s="147">
        <f>IF($N$99="nulová",$J$99,0)</f>
        <v>0</v>
      </c>
      <c r="BJ99" s="89" t="s">
        <v>21</v>
      </c>
      <c r="BK99" s="147">
        <f>ROUND($I$99*$H$99,2)</f>
        <v>0</v>
      </c>
      <c r="BL99" s="89" t="s">
        <v>129</v>
      </c>
      <c r="BM99" s="89" t="s">
        <v>250</v>
      </c>
    </row>
    <row r="100" spans="2:47" s="6" customFormat="1" ht="368.25" customHeight="1">
      <c r="B100" s="23"/>
      <c r="C100" s="24"/>
      <c r="D100" s="150" t="s">
        <v>158</v>
      </c>
      <c r="E100" s="24"/>
      <c r="F100" s="170" t="s">
        <v>191</v>
      </c>
      <c r="G100" s="24"/>
      <c r="H100" s="24"/>
      <c r="J100" s="24"/>
      <c r="K100" s="24"/>
      <c r="L100" s="43"/>
      <c r="M100" s="56"/>
      <c r="N100" s="24"/>
      <c r="O100" s="24"/>
      <c r="P100" s="24"/>
      <c r="Q100" s="24"/>
      <c r="R100" s="24"/>
      <c r="S100" s="24"/>
      <c r="T100" s="57"/>
      <c r="AT100" s="6" t="s">
        <v>158</v>
      </c>
      <c r="AU100" s="6" t="s">
        <v>78</v>
      </c>
    </row>
    <row r="101" spans="2:51" s="6" customFormat="1" ht="15.75" customHeight="1">
      <c r="B101" s="148"/>
      <c r="C101" s="149"/>
      <c r="D101" s="171" t="s">
        <v>120</v>
      </c>
      <c r="E101" s="149"/>
      <c r="F101" s="151" t="s">
        <v>244</v>
      </c>
      <c r="G101" s="149"/>
      <c r="H101" s="152">
        <v>168.108</v>
      </c>
      <c r="J101" s="149"/>
      <c r="K101" s="149"/>
      <c r="L101" s="153"/>
      <c r="M101" s="154"/>
      <c r="N101" s="149"/>
      <c r="O101" s="149"/>
      <c r="P101" s="149"/>
      <c r="Q101" s="149"/>
      <c r="R101" s="149"/>
      <c r="S101" s="149"/>
      <c r="T101" s="155"/>
      <c r="AT101" s="156" t="s">
        <v>120</v>
      </c>
      <c r="AU101" s="156" t="s">
        <v>78</v>
      </c>
      <c r="AV101" s="156" t="s">
        <v>78</v>
      </c>
      <c r="AW101" s="156" t="s">
        <v>94</v>
      </c>
      <c r="AX101" s="156" t="s">
        <v>21</v>
      </c>
      <c r="AY101" s="156" t="s">
        <v>112</v>
      </c>
    </row>
    <row r="102" spans="2:65" s="6" customFormat="1" ht="15.75" customHeight="1">
      <c r="B102" s="23"/>
      <c r="C102" s="136" t="s">
        <v>137</v>
      </c>
      <c r="D102" s="136" t="s">
        <v>113</v>
      </c>
      <c r="E102" s="137" t="s">
        <v>251</v>
      </c>
      <c r="F102" s="138" t="s">
        <v>252</v>
      </c>
      <c r="G102" s="139" t="s">
        <v>155</v>
      </c>
      <c r="H102" s="140">
        <v>140</v>
      </c>
      <c r="I102" s="141"/>
      <c r="J102" s="142">
        <f>ROUND($I$102*$H$102,2)</f>
        <v>0</v>
      </c>
      <c r="K102" s="138" t="s">
        <v>156</v>
      </c>
      <c r="L102" s="43"/>
      <c r="M102" s="143"/>
      <c r="N102" s="144" t="s">
        <v>42</v>
      </c>
      <c r="O102" s="24"/>
      <c r="P102" s="145">
        <f>$O$102*$H$102</f>
        <v>0</v>
      </c>
      <c r="Q102" s="145">
        <v>0</v>
      </c>
      <c r="R102" s="145">
        <f>$Q$102*$H$102</f>
        <v>0</v>
      </c>
      <c r="S102" s="145">
        <v>0</v>
      </c>
      <c r="T102" s="146">
        <f>$S$102*$H$102</f>
        <v>0</v>
      </c>
      <c r="AR102" s="89" t="s">
        <v>129</v>
      </c>
      <c r="AT102" s="89" t="s">
        <v>113</v>
      </c>
      <c r="AU102" s="89" t="s">
        <v>78</v>
      </c>
      <c r="AY102" s="6" t="s">
        <v>112</v>
      </c>
      <c r="BE102" s="147">
        <f>IF($N$102="základní",$J$102,0)</f>
        <v>0</v>
      </c>
      <c r="BF102" s="147">
        <f>IF($N$102="snížená",$J$102,0)</f>
        <v>0</v>
      </c>
      <c r="BG102" s="147">
        <f>IF($N$102="zákl. přenesená",$J$102,0)</f>
        <v>0</v>
      </c>
      <c r="BH102" s="147">
        <f>IF($N$102="sníž. přenesená",$J$102,0)</f>
        <v>0</v>
      </c>
      <c r="BI102" s="147">
        <f>IF($N$102="nulová",$J$102,0)</f>
        <v>0</v>
      </c>
      <c r="BJ102" s="89" t="s">
        <v>21</v>
      </c>
      <c r="BK102" s="147">
        <f>ROUND($I$102*$H$102,2)</f>
        <v>0</v>
      </c>
      <c r="BL102" s="89" t="s">
        <v>129</v>
      </c>
      <c r="BM102" s="89" t="s">
        <v>253</v>
      </c>
    </row>
    <row r="103" spans="2:47" s="6" customFormat="1" ht="98.25" customHeight="1">
      <c r="B103" s="23"/>
      <c r="C103" s="24"/>
      <c r="D103" s="150" t="s">
        <v>158</v>
      </c>
      <c r="E103" s="24"/>
      <c r="F103" s="170" t="s">
        <v>254</v>
      </c>
      <c r="G103" s="24"/>
      <c r="H103" s="24"/>
      <c r="J103" s="24"/>
      <c r="K103" s="24"/>
      <c r="L103" s="43"/>
      <c r="M103" s="56"/>
      <c r="N103" s="24"/>
      <c r="O103" s="24"/>
      <c r="P103" s="24"/>
      <c r="Q103" s="24"/>
      <c r="R103" s="24"/>
      <c r="S103" s="24"/>
      <c r="T103" s="57"/>
      <c r="AT103" s="6" t="s">
        <v>158</v>
      </c>
      <c r="AU103" s="6" t="s">
        <v>78</v>
      </c>
    </row>
    <row r="104" spans="2:51" s="6" customFormat="1" ht="15.75" customHeight="1">
      <c r="B104" s="148"/>
      <c r="C104" s="149"/>
      <c r="D104" s="171" t="s">
        <v>120</v>
      </c>
      <c r="E104" s="149"/>
      <c r="F104" s="151" t="s">
        <v>255</v>
      </c>
      <c r="G104" s="149"/>
      <c r="H104" s="152">
        <v>140</v>
      </c>
      <c r="J104" s="149"/>
      <c r="K104" s="149"/>
      <c r="L104" s="153"/>
      <c r="M104" s="154"/>
      <c r="N104" s="149"/>
      <c r="O104" s="149"/>
      <c r="P104" s="149"/>
      <c r="Q104" s="149"/>
      <c r="R104" s="149"/>
      <c r="S104" s="149"/>
      <c r="T104" s="155"/>
      <c r="AT104" s="156" t="s">
        <v>120</v>
      </c>
      <c r="AU104" s="156" t="s">
        <v>78</v>
      </c>
      <c r="AV104" s="156" t="s">
        <v>78</v>
      </c>
      <c r="AW104" s="156" t="s">
        <v>94</v>
      </c>
      <c r="AX104" s="156" t="s">
        <v>21</v>
      </c>
      <c r="AY104" s="156" t="s">
        <v>112</v>
      </c>
    </row>
    <row r="105" spans="2:63" s="125" customFormat="1" ht="23.25" customHeight="1">
      <c r="B105" s="126"/>
      <c r="C105" s="127"/>
      <c r="D105" s="127" t="s">
        <v>70</v>
      </c>
      <c r="E105" s="168" t="s">
        <v>256</v>
      </c>
      <c r="F105" s="168" t="s">
        <v>257</v>
      </c>
      <c r="G105" s="127"/>
      <c r="H105" s="127"/>
      <c r="J105" s="169">
        <f>$BK$105</f>
        <v>0</v>
      </c>
      <c r="K105" s="127"/>
      <c r="L105" s="130"/>
      <c r="M105" s="131"/>
      <c r="N105" s="127"/>
      <c r="O105" s="127"/>
      <c r="P105" s="132">
        <f>SUM($P$106:$P$109)</f>
        <v>0</v>
      </c>
      <c r="Q105" s="127"/>
      <c r="R105" s="132">
        <f>SUM($R$106:$R$109)</f>
        <v>0.0021000000000000003</v>
      </c>
      <c r="S105" s="127"/>
      <c r="T105" s="133">
        <f>SUM($T$106:$T$109)</f>
        <v>0</v>
      </c>
      <c r="AR105" s="134" t="s">
        <v>21</v>
      </c>
      <c r="AT105" s="134" t="s">
        <v>70</v>
      </c>
      <c r="AU105" s="134" t="s">
        <v>78</v>
      </c>
      <c r="AY105" s="134" t="s">
        <v>112</v>
      </c>
      <c r="BK105" s="135">
        <f>SUM($BK$106:$BK$109)</f>
        <v>0</v>
      </c>
    </row>
    <row r="106" spans="2:65" s="6" customFormat="1" ht="15.75" customHeight="1">
      <c r="B106" s="23"/>
      <c r="C106" s="136" t="s">
        <v>141</v>
      </c>
      <c r="D106" s="136" t="s">
        <v>113</v>
      </c>
      <c r="E106" s="137" t="s">
        <v>258</v>
      </c>
      <c r="F106" s="138" t="s">
        <v>259</v>
      </c>
      <c r="G106" s="139" t="s">
        <v>155</v>
      </c>
      <c r="H106" s="140">
        <v>140</v>
      </c>
      <c r="I106" s="141"/>
      <c r="J106" s="142">
        <f>ROUND($I$106*$H$106,2)</f>
        <v>0</v>
      </c>
      <c r="K106" s="138" t="s">
        <v>156</v>
      </c>
      <c r="L106" s="43"/>
      <c r="M106" s="143"/>
      <c r="N106" s="144" t="s">
        <v>42</v>
      </c>
      <c r="O106" s="24"/>
      <c r="P106" s="145">
        <f>$O$106*$H$106</f>
        <v>0</v>
      </c>
      <c r="Q106" s="145">
        <v>0</v>
      </c>
      <c r="R106" s="145">
        <f>$Q$106*$H$106</f>
        <v>0</v>
      </c>
      <c r="S106" s="145">
        <v>0</v>
      </c>
      <c r="T106" s="146">
        <f>$S$106*$H$106</f>
        <v>0</v>
      </c>
      <c r="AR106" s="89" t="s">
        <v>129</v>
      </c>
      <c r="AT106" s="89" t="s">
        <v>113</v>
      </c>
      <c r="AU106" s="89" t="s">
        <v>83</v>
      </c>
      <c r="AY106" s="6" t="s">
        <v>112</v>
      </c>
      <c r="BE106" s="147">
        <f>IF($N$106="základní",$J$106,0)</f>
        <v>0</v>
      </c>
      <c r="BF106" s="147">
        <f>IF($N$106="snížená",$J$106,0)</f>
        <v>0</v>
      </c>
      <c r="BG106" s="147">
        <f>IF($N$106="zákl. přenesená",$J$106,0)</f>
        <v>0</v>
      </c>
      <c r="BH106" s="147">
        <f>IF($N$106="sníž. přenesená",$J$106,0)</f>
        <v>0</v>
      </c>
      <c r="BI106" s="147">
        <f>IF($N$106="nulová",$J$106,0)</f>
        <v>0</v>
      </c>
      <c r="BJ106" s="89" t="s">
        <v>21</v>
      </c>
      <c r="BK106" s="147">
        <f>ROUND($I$106*$H$106,2)</f>
        <v>0</v>
      </c>
      <c r="BL106" s="89" t="s">
        <v>129</v>
      </c>
      <c r="BM106" s="89" t="s">
        <v>260</v>
      </c>
    </row>
    <row r="107" spans="2:47" s="6" customFormat="1" ht="98.25" customHeight="1">
      <c r="B107" s="23"/>
      <c r="C107" s="24"/>
      <c r="D107" s="150" t="s">
        <v>158</v>
      </c>
      <c r="E107" s="24"/>
      <c r="F107" s="170" t="s">
        <v>261</v>
      </c>
      <c r="G107" s="24"/>
      <c r="H107" s="24"/>
      <c r="J107" s="24"/>
      <c r="K107" s="24"/>
      <c r="L107" s="43"/>
      <c r="M107" s="56"/>
      <c r="N107" s="24"/>
      <c r="O107" s="24"/>
      <c r="P107" s="24"/>
      <c r="Q107" s="24"/>
      <c r="R107" s="24"/>
      <c r="S107" s="24"/>
      <c r="T107" s="57"/>
      <c r="AT107" s="6" t="s">
        <v>158</v>
      </c>
      <c r="AU107" s="6" t="s">
        <v>83</v>
      </c>
    </row>
    <row r="108" spans="2:65" s="6" customFormat="1" ht="15.75" customHeight="1">
      <c r="B108" s="23"/>
      <c r="C108" s="180" t="s">
        <v>187</v>
      </c>
      <c r="D108" s="180" t="s">
        <v>262</v>
      </c>
      <c r="E108" s="181" t="s">
        <v>263</v>
      </c>
      <c r="F108" s="182" t="s">
        <v>264</v>
      </c>
      <c r="G108" s="183" t="s">
        <v>265</v>
      </c>
      <c r="H108" s="184">
        <v>2.1</v>
      </c>
      <c r="I108" s="185"/>
      <c r="J108" s="186">
        <f>ROUND($I$108*$H$108,2)</f>
        <v>0</v>
      </c>
      <c r="K108" s="182" t="s">
        <v>156</v>
      </c>
      <c r="L108" s="187"/>
      <c r="M108" s="188"/>
      <c r="N108" s="189" t="s">
        <v>42</v>
      </c>
      <c r="O108" s="24"/>
      <c r="P108" s="145">
        <f>$O$108*$H$108</f>
        <v>0</v>
      </c>
      <c r="Q108" s="145">
        <v>0.001</v>
      </c>
      <c r="R108" s="145">
        <f>$Q$108*$H$108</f>
        <v>0.0021000000000000003</v>
      </c>
      <c r="S108" s="145">
        <v>0</v>
      </c>
      <c r="T108" s="146">
        <f>$S$108*$H$108</f>
        <v>0</v>
      </c>
      <c r="AR108" s="89" t="s">
        <v>187</v>
      </c>
      <c r="AT108" s="89" t="s">
        <v>262</v>
      </c>
      <c r="AU108" s="89" t="s">
        <v>83</v>
      </c>
      <c r="AY108" s="6" t="s">
        <v>112</v>
      </c>
      <c r="BE108" s="147">
        <f>IF($N$108="základní",$J$108,0)</f>
        <v>0</v>
      </c>
      <c r="BF108" s="147">
        <f>IF($N$108="snížená",$J$108,0)</f>
        <v>0</v>
      </c>
      <c r="BG108" s="147">
        <f>IF($N$108="zákl. přenesená",$J$108,0)</f>
        <v>0</v>
      </c>
      <c r="BH108" s="147">
        <f>IF($N$108="sníž. přenesená",$J$108,0)</f>
        <v>0</v>
      </c>
      <c r="BI108" s="147">
        <f>IF($N$108="nulová",$J$108,0)</f>
        <v>0</v>
      </c>
      <c r="BJ108" s="89" t="s">
        <v>21</v>
      </c>
      <c r="BK108" s="147">
        <f>ROUND($I$108*$H$108,2)</f>
        <v>0</v>
      </c>
      <c r="BL108" s="89" t="s">
        <v>129</v>
      </c>
      <c r="BM108" s="89" t="s">
        <v>266</v>
      </c>
    </row>
    <row r="109" spans="2:51" s="6" customFormat="1" ht="15.75" customHeight="1">
      <c r="B109" s="148"/>
      <c r="C109" s="149"/>
      <c r="D109" s="171" t="s">
        <v>120</v>
      </c>
      <c r="E109" s="149"/>
      <c r="F109" s="151" t="s">
        <v>267</v>
      </c>
      <c r="G109" s="149"/>
      <c r="H109" s="152">
        <v>2.1</v>
      </c>
      <c r="J109" s="149"/>
      <c r="K109" s="149"/>
      <c r="L109" s="153"/>
      <c r="M109" s="154"/>
      <c r="N109" s="149"/>
      <c r="O109" s="149"/>
      <c r="P109" s="149"/>
      <c r="Q109" s="149"/>
      <c r="R109" s="149"/>
      <c r="S109" s="149"/>
      <c r="T109" s="155"/>
      <c r="AT109" s="156" t="s">
        <v>120</v>
      </c>
      <c r="AU109" s="156" t="s">
        <v>83</v>
      </c>
      <c r="AV109" s="156" t="s">
        <v>78</v>
      </c>
      <c r="AW109" s="156" t="s">
        <v>71</v>
      </c>
      <c r="AX109" s="156" t="s">
        <v>21</v>
      </c>
      <c r="AY109" s="156" t="s">
        <v>112</v>
      </c>
    </row>
    <row r="110" spans="2:63" s="125" customFormat="1" ht="30.75" customHeight="1">
      <c r="B110" s="126"/>
      <c r="C110" s="127"/>
      <c r="D110" s="127" t="s">
        <v>70</v>
      </c>
      <c r="E110" s="168" t="s">
        <v>83</v>
      </c>
      <c r="F110" s="168" t="s">
        <v>268</v>
      </c>
      <c r="G110" s="127"/>
      <c r="H110" s="127"/>
      <c r="J110" s="169">
        <f>$BK$110</f>
        <v>0</v>
      </c>
      <c r="K110" s="127"/>
      <c r="L110" s="130"/>
      <c r="M110" s="131"/>
      <c r="N110" s="127"/>
      <c r="O110" s="127"/>
      <c r="P110" s="132">
        <f>SUM($P$111:$P$117)</f>
        <v>0</v>
      </c>
      <c r="Q110" s="127"/>
      <c r="R110" s="132">
        <f>SUM($R$111:$R$117)</f>
        <v>54.775764</v>
      </c>
      <c r="S110" s="127"/>
      <c r="T110" s="133">
        <f>SUM($T$111:$T$117)</f>
        <v>0</v>
      </c>
      <c r="AR110" s="134" t="s">
        <v>21</v>
      </c>
      <c r="AT110" s="134" t="s">
        <v>70</v>
      </c>
      <c r="AU110" s="134" t="s">
        <v>21</v>
      </c>
      <c r="AY110" s="134" t="s">
        <v>112</v>
      </c>
      <c r="BK110" s="135">
        <f>SUM($BK$111:$BK$117)</f>
        <v>0</v>
      </c>
    </row>
    <row r="111" spans="2:65" s="6" customFormat="1" ht="27" customHeight="1">
      <c r="B111" s="23"/>
      <c r="C111" s="136" t="s">
        <v>192</v>
      </c>
      <c r="D111" s="136" t="s">
        <v>113</v>
      </c>
      <c r="E111" s="137" t="s">
        <v>269</v>
      </c>
      <c r="F111" s="138" t="s">
        <v>270</v>
      </c>
      <c r="G111" s="139" t="s">
        <v>183</v>
      </c>
      <c r="H111" s="140">
        <v>26.37</v>
      </c>
      <c r="I111" s="141"/>
      <c r="J111" s="142">
        <f>ROUND($I$111*$H$111,2)</f>
        <v>0</v>
      </c>
      <c r="K111" s="138"/>
      <c r="L111" s="43"/>
      <c r="M111" s="143"/>
      <c r="N111" s="144" t="s">
        <v>42</v>
      </c>
      <c r="O111" s="24"/>
      <c r="P111" s="145">
        <f>$O$111*$H$111</f>
        <v>0</v>
      </c>
      <c r="Q111" s="145">
        <v>2.0772</v>
      </c>
      <c r="R111" s="145">
        <f>$Q$111*$H$111</f>
        <v>54.775764</v>
      </c>
      <c r="S111" s="145">
        <v>0</v>
      </c>
      <c r="T111" s="146">
        <f>$S$111*$H$111</f>
        <v>0</v>
      </c>
      <c r="AR111" s="89" t="s">
        <v>129</v>
      </c>
      <c r="AT111" s="89" t="s">
        <v>113</v>
      </c>
      <c r="AU111" s="89" t="s">
        <v>78</v>
      </c>
      <c r="AY111" s="6" t="s">
        <v>112</v>
      </c>
      <c r="BE111" s="147">
        <f>IF($N$111="základní",$J$111,0)</f>
        <v>0</v>
      </c>
      <c r="BF111" s="147">
        <f>IF($N$111="snížená",$J$111,0)</f>
        <v>0</v>
      </c>
      <c r="BG111" s="147">
        <f>IF($N$111="zákl. přenesená",$J$111,0)</f>
        <v>0</v>
      </c>
      <c r="BH111" s="147">
        <f>IF($N$111="sníž. přenesená",$J$111,0)</f>
        <v>0</v>
      </c>
      <c r="BI111" s="147">
        <f>IF($N$111="nulová",$J$111,0)</f>
        <v>0</v>
      </c>
      <c r="BJ111" s="89" t="s">
        <v>21</v>
      </c>
      <c r="BK111" s="147">
        <f>ROUND($I$111*$H$111,2)</f>
        <v>0</v>
      </c>
      <c r="BL111" s="89" t="s">
        <v>129</v>
      </c>
      <c r="BM111" s="89" t="s">
        <v>271</v>
      </c>
    </row>
    <row r="112" spans="2:47" s="6" customFormat="1" ht="84.75" customHeight="1">
      <c r="B112" s="23"/>
      <c r="C112" s="24"/>
      <c r="D112" s="150" t="s">
        <v>158</v>
      </c>
      <c r="E112" s="24"/>
      <c r="F112" s="170" t="s">
        <v>272</v>
      </c>
      <c r="G112" s="24"/>
      <c r="H112" s="24"/>
      <c r="J112" s="24"/>
      <c r="K112" s="24"/>
      <c r="L112" s="43"/>
      <c r="M112" s="56"/>
      <c r="N112" s="24"/>
      <c r="O112" s="24"/>
      <c r="P112" s="24"/>
      <c r="Q112" s="24"/>
      <c r="R112" s="24"/>
      <c r="S112" s="24"/>
      <c r="T112" s="57"/>
      <c r="AT112" s="6" t="s">
        <v>158</v>
      </c>
      <c r="AU112" s="6" t="s">
        <v>78</v>
      </c>
    </row>
    <row r="113" spans="2:51" s="6" customFormat="1" ht="15.75" customHeight="1">
      <c r="B113" s="148"/>
      <c r="C113" s="149"/>
      <c r="D113" s="171" t="s">
        <v>120</v>
      </c>
      <c r="E113" s="149"/>
      <c r="F113" s="151" t="s">
        <v>273</v>
      </c>
      <c r="G113" s="149"/>
      <c r="H113" s="152">
        <v>26.37</v>
      </c>
      <c r="J113" s="149"/>
      <c r="K113" s="149"/>
      <c r="L113" s="153"/>
      <c r="M113" s="154"/>
      <c r="N113" s="149"/>
      <c r="O113" s="149"/>
      <c r="P113" s="149"/>
      <c r="Q113" s="149"/>
      <c r="R113" s="149"/>
      <c r="S113" s="149"/>
      <c r="T113" s="155"/>
      <c r="AT113" s="156" t="s">
        <v>120</v>
      </c>
      <c r="AU113" s="156" t="s">
        <v>78</v>
      </c>
      <c r="AV113" s="156" t="s">
        <v>78</v>
      </c>
      <c r="AW113" s="156" t="s">
        <v>94</v>
      </c>
      <c r="AX113" s="156" t="s">
        <v>21</v>
      </c>
      <c r="AY113" s="156" t="s">
        <v>112</v>
      </c>
    </row>
    <row r="114" spans="2:65" s="6" customFormat="1" ht="27" customHeight="1">
      <c r="B114" s="23"/>
      <c r="C114" s="136" t="s">
        <v>26</v>
      </c>
      <c r="D114" s="136" t="s">
        <v>113</v>
      </c>
      <c r="E114" s="137" t="s">
        <v>274</v>
      </c>
      <c r="F114" s="138" t="s">
        <v>275</v>
      </c>
      <c r="G114" s="139" t="s">
        <v>155</v>
      </c>
      <c r="H114" s="140">
        <v>1.2</v>
      </c>
      <c r="I114" s="141"/>
      <c r="J114" s="142">
        <f>ROUND($I$114*$H$114,2)</f>
        <v>0</v>
      </c>
      <c r="K114" s="138"/>
      <c r="L114" s="43"/>
      <c r="M114" s="143"/>
      <c r="N114" s="144" t="s">
        <v>42</v>
      </c>
      <c r="O114" s="24"/>
      <c r="P114" s="145">
        <f>$O$114*$H$114</f>
        <v>0</v>
      </c>
      <c r="Q114" s="145">
        <v>0</v>
      </c>
      <c r="R114" s="145">
        <f>$Q$114*$H$114</f>
        <v>0</v>
      </c>
      <c r="S114" s="145">
        <v>0</v>
      </c>
      <c r="T114" s="146">
        <f>$S$114*$H$114</f>
        <v>0</v>
      </c>
      <c r="AR114" s="89" t="s">
        <v>129</v>
      </c>
      <c r="AT114" s="89" t="s">
        <v>113</v>
      </c>
      <c r="AU114" s="89" t="s">
        <v>78</v>
      </c>
      <c r="AY114" s="6" t="s">
        <v>112</v>
      </c>
      <c r="BE114" s="147">
        <f>IF($N$114="základní",$J$114,0)</f>
        <v>0</v>
      </c>
      <c r="BF114" s="147">
        <f>IF($N$114="snížená",$J$114,0)</f>
        <v>0</v>
      </c>
      <c r="BG114" s="147">
        <f>IF($N$114="zákl. přenesená",$J$114,0)</f>
        <v>0</v>
      </c>
      <c r="BH114" s="147">
        <f>IF($N$114="sníž. přenesená",$J$114,0)</f>
        <v>0</v>
      </c>
      <c r="BI114" s="147">
        <f>IF($N$114="nulová",$J$114,0)</f>
        <v>0</v>
      </c>
      <c r="BJ114" s="89" t="s">
        <v>21</v>
      </c>
      <c r="BK114" s="147">
        <f>ROUND($I$114*$H$114,2)</f>
        <v>0</v>
      </c>
      <c r="BL114" s="89" t="s">
        <v>129</v>
      </c>
      <c r="BM114" s="89" t="s">
        <v>276</v>
      </c>
    </row>
    <row r="115" spans="2:65" s="6" customFormat="1" ht="27" customHeight="1">
      <c r="B115" s="23"/>
      <c r="C115" s="139" t="s">
        <v>201</v>
      </c>
      <c r="D115" s="139" t="s">
        <v>113</v>
      </c>
      <c r="E115" s="137" t="s">
        <v>277</v>
      </c>
      <c r="F115" s="138" t="s">
        <v>278</v>
      </c>
      <c r="G115" s="139" t="s">
        <v>247</v>
      </c>
      <c r="H115" s="140">
        <v>1</v>
      </c>
      <c r="I115" s="141"/>
      <c r="J115" s="142">
        <f>ROUND($I$115*$H$115,2)</f>
        <v>0</v>
      </c>
      <c r="K115" s="138"/>
      <c r="L115" s="43"/>
      <c r="M115" s="143"/>
      <c r="N115" s="144" t="s">
        <v>42</v>
      </c>
      <c r="O115" s="24"/>
      <c r="P115" s="145">
        <f>$O$115*$H$115</f>
        <v>0</v>
      </c>
      <c r="Q115" s="145">
        <v>0</v>
      </c>
      <c r="R115" s="145">
        <f>$Q$115*$H$115</f>
        <v>0</v>
      </c>
      <c r="S115" s="145">
        <v>0</v>
      </c>
      <c r="T115" s="146">
        <f>$S$115*$H$115</f>
        <v>0</v>
      </c>
      <c r="AR115" s="89" t="s">
        <v>129</v>
      </c>
      <c r="AT115" s="89" t="s">
        <v>113</v>
      </c>
      <c r="AU115" s="89" t="s">
        <v>78</v>
      </c>
      <c r="AY115" s="89" t="s">
        <v>112</v>
      </c>
      <c r="BE115" s="147">
        <f>IF($N$115="základní",$J$115,0)</f>
        <v>0</v>
      </c>
      <c r="BF115" s="147">
        <f>IF($N$115="snížená",$J$115,0)</f>
        <v>0</v>
      </c>
      <c r="BG115" s="147">
        <f>IF($N$115="zákl. přenesená",$J$115,0)</f>
        <v>0</v>
      </c>
      <c r="BH115" s="147">
        <f>IF($N$115="sníž. přenesená",$J$115,0)</f>
        <v>0</v>
      </c>
      <c r="BI115" s="147">
        <f>IF($N$115="nulová",$J$115,0)</f>
        <v>0</v>
      </c>
      <c r="BJ115" s="89" t="s">
        <v>21</v>
      </c>
      <c r="BK115" s="147">
        <f>ROUND($I$115*$H$115,2)</f>
        <v>0</v>
      </c>
      <c r="BL115" s="89" t="s">
        <v>129</v>
      </c>
      <c r="BM115" s="89" t="s">
        <v>279</v>
      </c>
    </row>
    <row r="116" spans="2:65" s="6" customFormat="1" ht="15.75" customHeight="1">
      <c r="B116" s="23"/>
      <c r="C116" s="139" t="s">
        <v>206</v>
      </c>
      <c r="D116" s="139" t="s">
        <v>113</v>
      </c>
      <c r="E116" s="137" t="s">
        <v>280</v>
      </c>
      <c r="F116" s="138" t="s">
        <v>281</v>
      </c>
      <c r="G116" s="139" t="s">
        <v>155</v>
      </c>
      <c r="H116" s="140">
        <v>56.3</v>
      </c>
      <c r="I116" s="141"/>
      <c r="J116" s="142">
        <f>ROUND($I$116*$H$116,2)</f>
        <v>0</v>
      </c>
      <c r="K116" s="138"/>
      <c r="L116" s="43"/>
      <c r="M116" s="143"/>
      <c r="N116" s="144" t="s">
        <v>42</v>
      </c>
      <c r="O116" s="24"/>
      <c r="P116" s="145">
        <f>$O$116*$H$116</f>
        <v>0</v>
      </c>
      <c r="Q116" s="145">
        <v>0</v>
      </c>
      <c r="R116" s="145">
        <f>$Q$116*$H$116</f>
        <v>0</v>
      </c>
      <c r="S116" s="145">
        <v>0</v>
      </c>
      <c r="T116" s="146">
        <f>$S$116*$H$116</f>
        <v>0</v>
      </c>
      <c r="AR116" s="89" t="s">
        <v>129</v>
      </c>
      <c r="AT116" s="89" t="s">
        <v>113</v>
      </c>
      <c r="AU116" s="89" t="s">
        <v>78</v>
      </c>
      <c r="AY116" s="89" t="s">
        <v>112</v>
      </c>
      <c r="BE116" s="147">
        <f>IF($N$116="základní",$J$116,0)</f>
        <v>0</v>
      </c>
      <c r="BF116" s="147">
        <f>IF($N$116="snížená",$J$116,0)</f>
        <v>0</v>
      </c>
      <c r="BG116" s="147">
        <f>IF($N$116="zákl. přenesená",$J$116,0)</f>
        <v>0</v>
      </c>
      <c r="BH116" s="147">
        <f>IF($N$116="sníž. přenesená",$J$116,0)</f>
        <v>0</v>
      </c>
      <c r="BI116" s="147">
        <f>IF($N$116="nulová",$J$116,0)</f>
        <v>0</v>
      </c>
      <c r="BJ116" s="89" t="s">
        <v>21</v>
      </c>
      <c r="BK116" s="147">
        <f>ROUND($I$116*$H$116,2)</f>
        <v>0</v>
      </c>
      <c r="BL116" s="89" t="s">
        <v>129</v>
      </c>
      <c r="BM116" s="89" t="s">
        <v>282</v>
      </c>
    </row>
    <row r="117" spans="2:51" s="6" customFormat="1" ht="15.75" customHeight="1">
      <c r="B117" s="148"/>
      <c r="C117" s="149"/>
      <c r="D117" s="150" t="s">
        <v>120</v>
      </c>
      <c r="E117" s="151"/>
      <c r="F117" s="151" t="s">
        <v>283</v>
      </c>
      <c r="G117" s="149"/>
      <c r="H117" s="152">
        <v>56.3</v>
      </c>
      <c r="J117" s="149"/>
      <c r="K117" s="149"/>
      <c r="L117" s="153"/>
      <c r="M117" s="154"/>
      <c r="N117" s="149"/>
      <c r="O117" s="149"/>
      <c r="P117" s="149"/>
      <c r="Q117" s="149"/>
      <c r="R117" s="149"/>
      <c r="S117" s="149"/>
      <c r="T117" s="155"/>
      <c r="AT117" s="156" t="s">
        <v>120</v>
      </c>
      <c r="AU117" s="156" t="s">
        <v>78</v>
      </c>
      <c r="AV117" s="156" t="s">
        <v>78</v>
      </c>
      <c r="AW117" s="156" t="s">
        <v>94</v>
      </c>
      <c r="AX117" s="156" t="s">
        <v>21</v>
      </c>
      <c r="AY117" s="156" t="s">
        <v>112</v>
      </c>
    </row>
    <row r="118" spans="2:63" s="125" customFormat="1" ht="30.75" customHeight="1">
      <c r="B118" s="126"/>
      <c r="C118" s="127"/>
      <c r="D118" s="127" t="s">
        <v>70</v>
      </c>
      <c r="E118" s="168" t="s">
        <v>133</v>
      </c>
      <c r="F118" s="168" t="s">
        <v>284</v>
      </c>
      <c r="G118" s="127"/>
      <c r="H118" s="127"/>
      <c r="J118" s="169">
        <f>$BK$118</f>
        <v>0</v>
      </c>
      <c r="K118" s="127"/>
      <c r="L118" s="130"/>
      <c r="M118" s="131"/>
      <c r="N118" s="127"/>
      <c r="O118" s="127"/>
      <c r="P118" s="132">
        <f>SUM($P$119:$P$121)</f>
        <v>0</v>
      </c>
      <c r="Q118" s="127"/>
      <c r="R118" s="132">
        <f>SUM($R$119:$R$121)</f>
        <v>4.136</v>
      </c>
      <c r="S118" s="127"/>
      <c r="T118" s="133">
        <f>SUM($T$119:$T$121)</f>
        <v>0</v>
      </c>
      <c r="AR118" s="134" t="s">
        <v>21</v>
      </c>
      <c r="AT118" s="134" t="s">
        <v>70</v>
      </c>
      <c r="AU118" s="134" t="s">
        <v>21</v>
      </c>
      <c r="AY118" s="134" t="s">
        <v>112</v>
      </c>
      <c r="BK118" s="135">
        <f>SUM($BK$119:$BK$121)</f>
        <v>0</v>
      </c>
    </row>
    <row r="119" spans="2:65" s="6" customFormat="1" ht="15.75" customHeight="1">
      <c r="B119" s="23"/>
      <c r="C119" s="136" t="s">
        <v>213</v>
      </c>
      <c r="D119" s="136" t="s">
        <v>113</v>
      </c>
      <c r="E119" s="137" t="s">
        <v>285</v>
      </c>
      <c r="F119" s="138" t="s">
        <v>286</v>
      </c>
      <c r="G119" s="139" t="s">
        <v>155</v>
      </c>
      <c r="H119" s="140">
        <v>40</v>
      </c>
      <c r="I119" s="141"/>
      <c r="J119" s="142">
        <f>ROUND($I$119*$H$119,2)</f>
        <v>0</v>
      </c>
      <c r="K119" s="138" t="s">
        <v>156</v>
      </c>
      <c r="L119" s="43"/>
      <c r="M119" s="143"/>
      <c r="N119" s="144" t="s">
        <v>42</v>
      </c>
      <c r="O119" s="24"/>
      <c r="P119" s="145">
        <f>$O$119*$H$119</f>
        <v>0</v>
      </c>
      <c r="Q119" s="145">
        <v>0.098</v>
      </c>
      <c r="R119" s="145">
        <f>$Q$119*$H$119</f>
        <v>3.92</v>
      </c>
      <c r="S119" s="145">
        <v>0</v>
      </c>
      <c r="T119" s="146">
        <f>$S$119*$H$119</f>
        <v>0</v>
      </c>
      <c r="AR119" s="89" t="s">
        <v>129</v>
      </c>
      <c r="AT119" s="89" t="s">
        <v>113</v>
      </c>
      <c r="AU119" s="89" t="s">
        <v>78</v>
      </c>
      <c r="AY119" s="6" t="s">
        <v>112</v>
      </c>
      <c r="BE119" s="147">
        <f>IF($N$119="základní",$J$119,0)</f>
        <v>0</v>
      </c>
      <c r="BF119" s="147">
        <f>IF($N$119="snížená",$J$119,0)</f>
        <v>0</v>
      </c>
      <c r="BG119" s="147">
        <f>IF($N$119="zákl. přenesená",$J$119,0)</f>
        <v>0</v>
      </c>
      <c r="BH119" s="147">
        <f>IF($N$119="sníž. přenesená",$J$119,0)</f>
        <v>0</v>
      </c>
      <c r="BI119" s="147">
        <f>IF($N$119="nulová",$J$119,0)</f>
        <v>0</v>
      </c>
      <c r="BJ119" s="89" t="s">
        <v>21</v>
      </c>
      <c r="BK119" s="147">
        <f>ROUND($I$119*$H$119,2)</f>
        <v>0</v>
      </c>
      <c r="BL119" s="89" t="s">
        <v>129</v>
      </c>
      <c r="BM119" s="89" t="s">
        <v>287</v>
      </c>
    </row>
    <row r="120" spans="2:47" s="6" customFormat="1" ht="98.25" customHeight="1">
      <c r="B120" s="23"/>
      <c r="C120" s="24"/>
      <c r="D120" s="150" t="s">
        <v>158</v>
      </c>
      <c r="E120" s="24"/>
      <c r="F120" s="170" t="s">
        <v>288</v>
      </c>
      <c r="G120" s="24"/>
      <c r="H120" s="24"/>
      <c r="J120" s="24"/>
      <c r="K120" s="24"/>
      <c r="L120" s="43"/>
      <c r="M120" s="56"/>
      <c r="N120" s="24"/>
      <c r="O120" s="24"/>
      <c r="P120" s="24"/>
      <c r="Q120" s="24"/>
      <c r="R120" s="24"/>
      <c r="S120" s="24"/>
      <c r="T120" s="57"/>
      <c r="AT120" s="6" t="s">
        <v>158</v>
      </c>
      <c r="AU120" s="6" t="s">
        <v>78</v>
      </c>
    </row>
    <row r="121" spans="2:65" s="6" customFormat="1" ht="15.75" customHeight="1">
      <c r="B121" s="23"/>
      <c r="C121" s="180" t="s">
        <v>218</v>
      </c>
      <c r="D121" s="180" t="s">
        <v>262</v>
      </c>
      <c r="E121" s="181" t="s">
        <v>289</v>
      </c>
      <c r="F121" s="182" t="s">
        <v>290</v>
      </c>
      <c r="G121" s="183" t="s">
        <v>165</v>
      </c>
      <c r="H121" s="184">
        <v>8</v>
      </c>
      <c r="I121" s="185"/>
      <c r="J121" s="186">
        <f>ROUND($I$121*$H$121,2)</f>
        <v>0</v>
      </c>
      <c r="K121" s="182" t="s">
        <v>156</v>
      </c>
      <c r="L121" s="187"/>
      <c r="M121" s="188"/>
      <c r="N121" s="189" t="s">
        <v>42</v>
      </c>
      <c r="O121" s="24"/>
      <c r="P121" s="145">
        <f>$O$121*$H$121</f>
        <v>0</v>
      </c>
      <c r="Q121" s="145">
        <v>0.027</v>
      </c>
      <c r="R121" s="145">
        <f>$Q$121*$H$121</f>
        <v>0.216</v>
      </c>
      <c r="S121" s="145">
        <v>0</v>
      </c>
      <c r="T121" s="146">
        <f>$S$121*$H$121</f>
        <v>0</v>
      </c>
      <c r="AR121" s="89" t="s">
        <v>187</v>
      </c>
      <c r="AT121" s="89" t="s">
        <v>262</v>
      </c>
      <c r="AU121" s="89" t="s">
        <v>78</v>
      </c>
      <c r="AY121" s="6" t="s">
        <v>112</v>
      </c>
      <c r="BE121" s="147">
        <f>IF($N$121="základní",$J$121,0)</f>
        <v>0</v>
      </c>
      <c r="BF121" s="147">
        <f>IF($N$121="snížená",$J$121,0)</f>
        <v>0</v>
      </c>
      <c r="BG121" s="147">
        <f>IF($N$121="zákl. přenesená",$J$121,0)</f>
        <v>0</v>
      </c>
      <c r="BH121" s="147">
        <f>IF($N$121="sníž. přenesená",$J$121,0)</f>
        <v>0</v>
      </c>
      <c r="BI121" s="147">
        <f>IF($N$121="nulová",$J$121,0)</f>
        <v>0</v>
      </c>
      <c r="BJ121" s="89" t="s">
        <v>21</v>
      </c>
      <c r="BK121" s="147">
        <f>ROUND($I$121*$H$121,2)</f>
        <v>0</v>
      </c>
      <c r="BL121" s="89" t="s">
        <v>129</v>
      </c>
      <c r="BM121" s="89" t="s">
        <v>291</v>
      </c>
    </row>
    <row r="122" spans="2:63" s="125" customFormat="1" ht="30.75" customHeight="1">
      <c r="B122" s="126"/>
      <c r="C122" s="127"/>
      <c r="D122" s="127" t="s">
        <v>70</v>
      </c>
      <c r="E122" s="168" t="s">
        <v>137</v>
      </c>
      <c r="F122" s="168" t="s">
        <v>292</v>
      </c>
      <c r="G122" s="127"/>
      <c r="H122" s="127"/>
      <c r="J122" s="169">
        <f>$BK$122</f>
        <v>0</v>
      </c>
      <c r="K122" s="127"/>
      <c r="L122" s="130"/>
      <c r="M122" s="131"/>
      <c r="N122" s="127"/>
      <c r="O122" s="127"/>
      <c r="P122" s="132">
        <f>SUM($P$123:$P$124)</f>
        <v>0</v>
      </c>
      <c r="Q122" s="127"/>
      <c r="R122" s="132">
        <f>SUM($R$123:$R$124)</f>
        <v>0.02516</v>
      </c>
      <c r="S122" s="127"/>
      <c r="T122" s="133">
        <f>SUM($T$123:$T$124)</f>
        <v>0</v>
      </c>
      <c r="AR122" s="134" t="s">
        <v>21</v>
      </c>
      <c r="AT122" s="134" t="s">
        <v>70</v>
      </c>
      <c r="AU122" s="134" t="s">
        <v>21</v>
      </c>
      <c r="AY122" s="134" t="s">
        <v>112</v>
      </c>
      <c r="BK122" s="135">
        <f>SUM($BK$123:$BK$124)</f>
        <v>0</v>
      </c>
    </row>
    <row r="123" spans="2:65" s="6" customFormat="1" ht="27" customHeight="1">
      <c r="B123" s="23"/>
      <c r="C123" s="139" t="s">
        <v>8</v>
      </c>
      <c r="D123" s="139" t="s">
        <v>113</v>
      </c>
      <c r="E123" s="137" t="s">
        <v>293</v>
      </c>
      <c r="F123" s="138" t="s">
        <v>294</v>
      </c>
      <c r="G123" s="139" t="s">
        <v>295</v>
      </c>
      <c r="H123" s="140">
        <v>1</v>
      </c>
      <c r="I123" s="141"/>
      <c r="J123" s="142">
        <f>ROUND($I$123*$H$123,2)</f>
        <v>0</v>
      </c>
      <c r="K123" s="138"/>
      <c r="L123" s="43"/>
      <c r="M123" s="143"/>
      <c r="N123" s="144" t="s">
        <v>42</v>
      </c>
      <c r="O123" s="24"/>
      <c r="P123" s="145">
        <f>$O$123*$H$123</f>
        <v>0</v>
      </c>
      <c r="Q123" s="145">
        <v>0.02516</v>
      </c>
      <c r="R123" s="145">
        <f>$Q$123*$H$123</f>
        <v>0.02516</v>
      </c>
      <c r="S123" s="145">
        <v>0</v>
      </c>
      <c r="T123" s="146">
        <f>$S$123*$H$123</f>
        <v>0</v>
      </c>
      <c r="AR123" s="89" t="s">
        <v>129</v>
      </c>
      <c r="AT123" s="89" t="s">
        <v>113</v>
      </c>
      <c r="AU123" s="89" t="s">
        <v>78</v>
      </c>
      <c r="AY123" s="89" t="s">
        <v>112</v>
      </c>
      <c r="BE123" s="147">
        <f>IF($N$123="základní",$J$123,0)</f>
        <v>0</v>
      </c>
      <c r="BF123" s="147">
        <f>IF($N$123="snížená",$J$123,0)</f>
        <v>0</v>
      </c>
      <c r="BG123" s="147">
        <f>IF($N$123="zákl. přenesená",$J$123,0)</f>
        <v>0</v>
      </c>
      <c r="BH123" s="147">
        <f>IF($N$123="sníž. přenesená",$J$123,0)</f>
        <v>0</v>
      </c>
      <c r="BI123" s="147">
        <f>IF($N$123="nulová",$J$123,0)</f>
        <v>0</v>
      </c>
      <c r="BJ123" s="89" t="s">
        <v>21</v>
      </c>
      <c r="BK123" s="147">
        <f>ROUND($I$123*$H$123,2)</f>
        <v>0</v>
      </c>
      <c r="BL123" s="89" t="s">
        <v>129</v>
      </c>
      <c r="BM123" s="89" t="s">
        <v>296</v>
      </c>
    </row>
    <row r="124" spans="2:51" s="6" customFormat="1" ht="15.75" customHeight="1">
      <c r="B124" s="148"/>
      <c r="C124" s="149"/>
      <c r="D124" s="150" t="s">
        <v>120</v>
      </c>
      <c r="E124" s="151"/>
      <c r="F124" s="151" t="s">
        <v>21</v>
      </c>
      <c r="G124" s="149"/>
      <c r="H124" s="152">
        <v>1</v>
      </c>
      <c r="J124" s="149"/>
      <c r="K124" s="149"/>
      <c r="L124" s="153"/>
      <c r="M124" s="154"/>
      <c r="N124" s="149"/>
      <c r="O124" s="149"/>
      <c r="P124" s="149"/>
      <c r="Q124" s="149"/>
      <c r="R124" s="149"/>
      <c r="S124" s="149"/>
      <c r="T124" s="155"/>
      <c r="AT124" s="156" t="s">
        <v>120</v>
      </c>
      <c r="AU124" s="156" t="s">
        <v>78</v>
      </c>
      <c r="AV124" s="156" t="s">
        <v>78</v>
      </c>
      <c r="AW124" s="156" t="s">
        <v>94</v>
      </c>
      <c r="AX124" s="156" t="s">
        <v>21</v>
      </c>
      <c r="AY124" s="156" t="s">
        <v>112</v>
      </c>
    </row>
    <row r="125" spans="2:63" s="125" customFormat="1" ht="30.75" customHeight="1">
      <c r="B125" s="126"/>
      <c r="C125" s="127"/>
      <c r="D125" s="127" t="s">
        <v>70</v>
      </c>
      <c r="E125" s="168" t="s">
        <v>192</v>
      </c>
      <c r="F125" s="168" t="s">
        <v>193</v>
      </c>
      <c r="G125" s="127"/>
      <c r="H125" s="127"/>
      <c r="J125" s="169">
        <f>$BK$125</f>
        <v>0</v>
      </c>
      <c r="K125" s="127"/>
      <c r="L125" s="130"/>
      <c r="M125" s="131"/>
      <c r="N125" s="127"/>
      <c r="O125" s="127"/>
      <c r="P125" s="132">
        <f>SUM($P$126:$P$163)</f>
        <v>0</v>
      </c>
      <c r="Q125" s="127"/>
      <c r="R125" s="132">
        <f>SUM($R$126:$R$163)</f>
        <v>22.170775199999998</v>
      </c>
      <c r="S125" s="127"/>
      <c r="T125" s="133">
        <f>SUM($T$126:$T$163)</f>
        <v>35.91</v>
      </c>
      <c r="AR125" s="134" t="s">
        <v>21</v>
      </c>
      <c r="AT125" s="134" t="s">
        <v>70</v>
      </c>
      <c r="AU125" s="134" t="s">
        <v>21</v>
      </c>
      <c r="AY125" s="134" t="s">
        <v>112</v>
      </c>
      <c r="BK125" s="135">
        <f>SUM($BK$126:$BK$163)</f>
        <v>0</v>
      </c>
    </row>
    <row r="126" spans="2:65" s="6" customFormat="1" ht="15.75" customHeight="1">
      <c r="B126" s="23"/>
      <c r="C126" s="136" t="s">
        <v>248</v>
      </c>
      <c r="D126" s="136" t="s">
        <v>113</v>
      </c>
      <c r="E126" s="137" t="s">
        <v>297</v>
      </c>
      <c r="F126" s="138" t="s">
        <v>298</v>
      </c>
      <c r="G126" s="139" t="s">
        <v>237</v>
      </c>
      <c r="H126" s="140">
        <v>75.64</v>
      </c>
      <c r="I126" s="141"/>
      <c r="J126" s="142">
        <f>ROUND($I$126*$H$126,2)</f>
        <v>0</v>
      </c>
      <c r="K126" s="138" t="s">
        <v>156</v>
      </c>
      <c r="L126" s="43"/>
      <c r="M126" s="143"/>
      <c r="N126" s="144" t="s">
        <v>42</v>
      </c>
      <c r="O126" s="24"/>
      <c r="P126" s="145">
        <f>$O$126*$H$126</f>
        <v>0</v>
      </c>
      <c r="Q126" s="145">
        <v>0.04008</v>
      </c>
      <c r="R126" s="145">
        <f>$Q$126*$H$126</f>
        <v>3.0316511999999998</v>
      </c>
      <c r="S126" s="145">
        <v>0</v>
      </c>
      <c r="T126" s="146">
        <f>$S$126*$H$126</f>
        <v>0</v>
      </c>
      <c r="AR126" s="89" t="s">
        <v>129</v>
      </c>
      <c r="AT126" s="89" t="s">
        <v>113</v>
      </c>
      <c r="AU126" s="89" t="s">
        <v>78</v>
      </c>
      <c r="AY126" s="6" t="s">
        <v>112</v>
      </c>
      <c r="BE126" s="147">
        <f>IF($N$126="základní",$J$126,0)</f>
        <v>0</v>
      </c>
      <c r="BF126" s="147">
        <f>IF($N$126="snížená",$J$126,0)</f>
        <v>0</v>
      </c>
      <c r="BG126" s="147">
        <f>IF($N$126="zákl. přenesená",$J$126,0)</f>
        <v>0</v>
      </c>
      <c r="BH126" s="147">
        <f>IF($N$126="sníž. přenesená",$J$126,0)</f>
        <v>0</v>
      </c>
      <c r="BI126" s="147">
        <f>IF($N$126="nulová",$J$126,0)</f>
        <v>0</v>
      </c>
      <c r="BJ126" s="89" t="s">
        <v>21</v>
      </c>
      <c r="BK126" s="147">
        <f>ROUND($I$126*$H$126,2)</f>
        <v>0</v>
      </c>
      <c r="BL126" s="89" t="s">
        <v>129</v>
      </c>
      <c r="BM126" s="89" t="s">
        <v>299</v>
      </c>
    </row>
    <row r="127" spans="2:47" s="6" customFormat="1" ht="84.75" customHeight="1">
      <c r="B127" s="23"/>
      <c r="C127" s="24"/>
      <c r="D127" s="150" t="s">
        <v>158</v>
      </c>
      <c r="E127" s="24"/>
      <c r="F127" s="170" t="s">
        <v>300</v>
      </c>
      <c r="G127" s="24"/>
      <c r="H127" s="24"/>
      <c r="J127" s="24"/>
      <c r="K127" s="24"/>
      <c r="L127" s="43"/>
      <c r="M127" s="56"/>
      <c r="N127" s="24"/>
      <c r="O127" s="24"/>
      <c r="P127" s="24"/>
      <c r="Q127" s="24"/>
      <c r="R127" s="24"/>
      <c r="S127" s="24"/>
      <c r="T127" s="57"/>
      <c r="AT127" s="6" t="s">
        <v>158</v>
      </c>
      <c r="AU127" s="6" t="s">
        <v>78</v>
      </c>
    </row>
    <row r="128" spans="2:51" s="6" customFormat="1" ht="15.75" customHeight="1">
      <c r="B128" s="148"/>
      <c r="C128" s="149"/>
      <c r="D128" s="171" t="s">
        <v>120</v>
      </c>
      <c r="E128" s="149"/>
      <c r="F128" s="151" t="s">
        <v>301</v>
      </c>
      <c r="G128" s="149"/>
      <c r="H128" s="152">
        <v>75.64</v>
      </c>
      <c r="J128" s="149"/>
      <c r="K128" s="149"/>
      <c r="L128" s="153"/>
      <c r="M128" s="154"/>
      <c r="N128" s="149"/>
      <c r="O128" s="149"/>
      <c r="P128" s="149"/>
      <c r="Q128" s="149"/>
      <c r="R128" s="149"/>
      <c r="S128" s="149"/>
      <c r="T128" s="155"/>
      <c r="AT128" s="156" t="s">
        <v>120</v>
      </c>
      <c r="AU128" s="156" t="s">
        <v>78</v>
      </c>
      <c r="AV128" s="156" t="s">
        <v>78</v>
      </c>
      <c r="AW128" s="156" t="s">
        <v>94</v>
      </c>
      <c r="AX128" s="156" t="s">
        <v>21</v>
      </c>
      <c r="AY128" s="156" t="s">
        <v>112</v>
      </c>
    </row>
    <row r="129" spans="2:65" s="6" customFormat="1" ht="15.75" customHeight="1">
      <c r="B129" s="23"/>
      <c r="C129" s="180" t="s">
        <v>302</v>
      </c>
      <c r="D129" s="180" t="s">
        <v>262</v>
      </c>
      <c r="E129" s="181" t="s">
        <v>303</v>
      </c>
      <c r="F129" s="182" t="s">
        <v>304</v>
      </c>
      <c r="G129" s="183" t="s">
        <v>237</v>
      </c>
      <c r="H129" s="184">
        <v>75.64</v>
      </c>
      <c r="I129" s="185"/>
      <c r="J129" s="186">
        <f>ROUND($I$129*$H$129,2)</f>
        <v>0</v>
      </c>
      <c r="K129" s="182"/>
      <c r="L129" s="187"/>
      <c r="M129" s="188"/>
      <c r="N129" s="189" t="s">
        <v>42</v>
      </c>
      <c r="O129" s="24"/>
      <c r="P129" s="145">
        <f>$O$129*$H$129</f>
        <v>0</v>
      </c>
      <c r="Q129" s="145">
        <v>0</v>
      </c>
      <c r="R129" s="145">
        <f>$Q$129*$H$129</f>
        <v>0</v>
      </c>
      <c r="S129" s="145">
        <v>0</v>
      </c>
      <c r="T129" s="146">
        <f>$S$129*$H$129</f>
        <v>0</v>
      </c>
      <c r="AR129" s="89" t="s">
        <v>187</v>
      </c>
      <c r="AT129" s="89" t="s">
        <v>262</v>
      </c>
      <c r="AU129" s="89" t="s">
        <v>78</v>
      </c>
      <c r="AY129" s="6" t="s">
        <v>112</v>
      </c>
      <c r="BE129" s="147">
        <f>IF($N$129="základní",$J$129,0)</f>
        <v>0</v>
      </c>
      <c r="BF129" s="147">
        <f>IF($N$129="snížená",$J$129,0)</f>
        <v>0</v>
      </c>
      <c r="BG129" s="147">
        <f>IF($N$129="zákl. přenesená",$J$129,0)</f>
        <v>0</v>
      </c>
      <c r="BH129" s="147">
        <f>IF($N$129="sníž. přenesená",$J$129,0)</f>
        <v>0</v>
      </c>
      <c r="BI129" s="147">
        <f>IF($N$129="nulová",$J$129,0)</f>
        <v>0</v>
      </c>
      <c r="BJ129" s="89" t="s">
        <v>21</v>
      </c>
      <c r="BK129" s="147">
        <f>ROUND($I$129*$H$129,2)</f>
        <v>0</v>
      </c>
      <c r="BL129" s="89" t="s">
        <v>129</v>
      </c>
      <c r="BM129" s="89" t="s">
        <v>305</v>
      </c>
    </row>
    <row r="130" spans="2:65" s="6" customFormat="1" ht="15.75" customHeight="1">
      <c r="B130" s="23"/>
      <c r="C130" s="139" t="s">
        <v>256</v>
      </c>
      <c r="D130" s="139" t="s">
        <v>113</v>
      </c>
      <c r="E130" s="137" t="s">
        <v>306</v>
      </c>
      <c r="F130" s="138" t="s">
        <v>307</v>
      </c>
      <c r="G130" s="139" t="s">
        <v>237</v>
      </c>
      <c r="H130" s="140">
        <v>40</v>
      </c>
      <c r="I130" s="141"/>
      <c r="J130" s="142">
        <f>ROUND($I$130*$H$130,2)</f>
        <v>0</v>
      </c>
      <c r="K130" s="138" t="s">
        <v>156</v>
      </c>
      <c r="L130" s="43"/>
      <c r="M130" s="143"/>
      <c r="N130" s="144" t="s">
        <v>42</v>
      </c>
      <c r="O130" s="24"/>
      <c r="P130" s="145">
        <f>$O$130*$H$130</f>
        <v>0</v>
      </c>
      <c r="Q130" s="145">
        <v>0.1554</v>
      </c>
      <c r="R130" s="145">
        <f>$Q$130*$H$130</f>
        <v>6.216</v>
      </c>
      <c r="S130" s="145">
        <v>0</v>
      </c>
      <c r="T130" s="146">
        <f>$S$130*$H$130</f>
        <v>0</v>
      </c>
      <c r="AR130" s="89" t="s">
        <v>129</v>
      </c>
      <c r="AT130" s="89" t="s">
        <v>113</v>
      </c>
      <c r="AU130" s="89" t="s">
        <v>78</v>
      </c>
      <c r="AY130" s="89" t="s">
        <v>112</v>
      </c>
      <c r="BE130" s="147">
        <f>IF($N$130="základní",$J$130,0)</f>
        <v>0</v>
      </c>
      <c r="BF130" s="147">
        <f>IF($N$130="snížená",$J$130,0)</f>
        <v>0</v>
      </c>
      <c r="BG130" s="147">
        <f>IF($N$130="zákl. přenesená",$J$130,0)</f>
        <v>0</v>
      </c>
      <c r="BH130" s="147">
        <f>IF($N$130="sníž. přenesená",$J$130,0)</f>
        <v>0</v>
      </c>
      <c r="BI130" s="147">
        <f>IF($N$130="nulová",$J$130,0)</f>
        <v>0</v>
      </c>
      <c r="BJ130" s="89" t="s">
        <v>21</v>
      </c>
      <c r="BK130" s="147">
        <f>ROUND($I$130*$H$130,2)</f>
        <v>0</v>
      </c>
      <c r="BL130" s="89" t="s">
        <v>129</v>
      </c>
      <c r="BM130" s="89" t="s">
        <v>308</v>
      </c>
    </row>
    <row r="131" spans="2:47" s="6" customFormat="1" ht="84.75" customHeight="1">
      <c r="B131" s="23"/>
      <c r="C131" s="24"/>
      <c r="D131" s="150" t="s">
        <v>158</v>
      </c>
      <c r="E131" s="24"/>
      <c r="F131" s="170" t="s">
        <v>309</v>
      </c>
      <c r="G131" s="24"/>
      <c r="H131" s="24"/>
      <c r="J131" s="24"/>
      <c r="K131" s="24"/>
      <c r="L131" s="43"/>
      <c r="M131" s="56"/>
      <c r="N131" s="24"/>
      <c r="O131" s="24"/>
      <c r="P131" s="24"/>
      <c r="Q131" s="24"/>
      <c r="R131" s="24"/>
      <c r="S131" s="24"/>
      <c r="T131" s="57"/>
      <c r="AT131" s="6" t="s">
        <v>158</v>
      </c>
      <c r="AU131" s="6" t="s">
        <v>78</v>
      </c>
    </row>
    <row r="132" spans="2:65" s="6" customFormat="1" ht="15.75" customHeight="1">
      <c r="B132" s="23"/>
      <c r="C132" s="180" t="s">
        <v>310</v>
      </c>
      <c r="D132" s="180" t="s">
        <v>262</v>
      </c>
      <c r="E132" s="181" t="s">
        <v>311</v>
      </c>
      <c r="F132" s="182" t="s">
        <v>312</v>
      </c>
      <c r="G132" s="183" t="s">
        <v>165</v>
      </c>
      <c r="H132" s="184">
        <v>4</v>
      </c>
      <c r="I132" s="185"/>
      <c r="J132" s="186">
        <f>ROUND($I$132*$H$132,2)</f>
        <v>0</v>
      </c>
      <c r="K132" s="182" t="s">
        <v>156</v>
      </c>
      <c r="L132" s="187"/>
      <c r="M132" s="188"/>
      <c r="N132" s="189" t="s">
        <v>42</v>
      </c>
      <c r="O132" s="24"/>
      <c r="P132" s="145">
        <f>$O$132*$H$132</f>
        <v>0</v>
      </c>
      <c r="Q132" s="145">
        <v>0.058</v>
      </c>
      <c r="R132" s="145">
        <f>$Q$132*$H$132</f>
        <v>0.232</v>
      </c>
      <c r="S132" s="145">
        <v>0</v>
      </c>
      <c r="T132" s="146">
        <f>$S$132*$H$132</f>
        <v>0</v>
      </c>
      <c r="AR132" s="89" t="s">
        <v>187</v>
      </c>
      <c r="AT132" s="89" t="s">
        <v>262</v>
      </c>
      <c r="AU132" s="89" t="s">
        <v>78</v>
      </c>
      <c r="AY132" s="6" t="s">
        <v>112</v>
      </c>
      <c r="BE132" s="147">
        <f>IF($N$132="základní",$J$132,0)</f>
        <v>0</v>
      </c>
      <c r="BF132" s="147">
        <f>IF($N$132="snížená",$J$132,0)</f>
        <v>0</v>
      </c>
      <c r="BG132" s="147">
        <f>IF($N$132="zákl. přenesená",$J$132,0)</f>
        <v>0</v>
      </c>
      <c r="BH132" s="147">
        <f>IF($N$132="sníž. přenesená",$J$132,0)</f>
        <v>0</v>
      </c>
      <c r="BI132" s="147">
        <f>IF($N$132="nulová",$J$132,0)</f>
        <v>0</v>
      </c>
      <c r="BJ132" s="89" t="s">
        <v>21</v>
      </c>
      <c r="BK132" s="147">
        <f>ROUND($I$132*$H$132,2)</f>
        <v>0</v>
      </c>
      <c r="BL132" s="89" t="s">
        <v>129</v>
      </c>
      <c r="BM132" s="89" t="s">
        <v>313</v>
      </c>
    </row>
    <row r="133" spans="2:65" s="6" customFormat="1" ht="15.75" customHeight="1">
      <c r="B133" s="23"/>
      <c r="C133" s="139" t="s">
        <v>314</v>
      </c>
      <c r="D133" s="139" t="s">
        <v>113</v>
      </c>
      <c r="E133" s="137" t="s">
        <v>315</v>
      </c>
      <c r="F133" s="138" t="s">
        <v>316</v>
      </c>
      <c r="G133" s="139" t="s">
        <v>155</v>
      </c>
      <c r="H133" s="140">
        <v>410</v>
      </c>
      <c r="I133" s="141"/>
      <c r="J133" s="142">
        <f>ROUND($I$133*$H$133,2)</f>
        <v>0</v>
      </c>
      <c r="K133" s="138" t="s">
        <v>156</v>
      </c>
      <c r="L133" s="43"/>
      <c r="M133" s="143"/>
      <c r="N133" s="144" t="s">
        <v>42</v>
      </c>
      <c r="O133" s="24"/>
      <c r="P133" s="145">
        <f>$O$133*$H$133</f>
        <v>0</v>
      </c>
      <c r="Q133" s="145">
        <v>0</v>
      </c>
      <c r="R133" s="145">
        <f>$Q$133*$H$133</f>
        <v>0</v>
      </c>
      <c r="S133" s="145">
        <v>0</v>
      </c>
      <c r="T133" s="146">
        <f>$S$133*$H$133</f>
        <v>0</v>
      </c>
      <c r="AR133" s="89" t="s">
        <v>129</v>
      </c>
      <c r="AT133" s="89" t="s">
        <v>113</v>
      </c>
      <c r="AU133" s="89" t="s">
        <v>78</v>
      </c>
      <c r="AY133" s="89" t="s">
        <v>112</v>
      </c>
      <c r="BE133" s="147">
        <f>IF($N$133="základní",$J$133,0)</f>
        <v>0</v>
      </c>
      <c r="BF133" s="147">
        <f>IF($N$133="snížená",$J$133,0)</f>
        <v>0</v>
      </c>
      <c r="BG133" s="147">
        <f>IF($N$133="zákl. přenesená",$J$133,0)</f>
        <v>0</v>
      </c>
      <c r="BH133" s="147">
        <f>IF($N$133="sníž. přenesená",$J$133,0)</f>
        <v>0</v>
      </c>
      <c r="BI133" s="147">
        <f>IF($N$133="nulová",$J$133,0)</f>
        <v>0</v>
      </c>
      <c r="BJ133" s="89" t="s">
        <v>21</v>
      </c>
      <c r="BK133" s="147">
        <f>ROUND($I$133*$H$133,2)</f>
        <v>0</v>
      </c>
      <c r="BL133" s="89" t="s">
        <v>129</v>
      </c>
      <c r="BM133" s="89" t="s">
        <v>317</v>
      </c>
    </row>
    <row r="134" spans="2:47" s="6" customFormat="1" ht="57.75" customHeight="1">
      <c r="B134" s="23"/>
      <c r="C134" s="24"/>
      <c r="D134" s="150" t="s">
        <v>158</v>
      </c>
      <c r="E134" s="24"/>
      <c r="F134" s="170" t="s">
        <v>318</v>
      </c>
      <c r="G134" s="24"/>
      <c r="H134" s="24"/>
      <c r="J134" s="24"/>
      <c r="K134" s="24"/>
      <c r="L134" s="43"/>
      <c r="M134" s="56"/>
      <c r="N134" s="24"/>
      <c r="O134" s="24"/>
      <c r="P134" s="24"/>
      <c r="Q134" s="24"/>
      <c r="R134" s="24"/>
      <c r="S134" s="24"/>
      <c r="T134" s="57"/>
      <c r="AT134" s="6" t="s">
        <v>158</v>
      </c>
      <c r="AU134" s="6" t="s">
        <v>78</v>
      </c>
    </row>
    <row r="135" spans="2:65" s="6" customFormat="1" ht="15.75" customHeight="1">
      <c r="B135" s="23"/>
      <c r="C135" s="136" t="s">
        <v>7</v>
      </c>
      <c r="D135" s="136" t="s">
        <v>113</v>
      </c>
      <c r="E135" s="137" t="s">
        <v>319</v>
      </c>
      <c r="F135" s="138" t="s">
        <v>320</v>
      </c>
      <c r="G135" s="139" t="s">
        <v>155</v>
      </c>
      <c r="H135" s="140">
        <v>24600</v>
      </c>
      <c r="I135" s="141"/>
      <c r="J135" s="142">
        <f>ROUND($I$135*$H$135,2)</f>
        <v>0</v>
      </c>
      <c r="K135" s="138" t="s">
        <v>156</v>
      </c>
      <c r="L135" s="43"/>
      <c r="M135" s="143"/>
      <c r="N135" s="144" t="s">
        <v>42</v>
      </c>
      <c r="O135" s="24"/>
      <c r="P135" s="145">
        <f>$O$135*$H$135</f>
        <v>0</v>
      </c>
      <c r="Q135" s="145">
        <v>0</v>
      </c>
      <c r="R135" s="145">
        <f>$Q$135*$H$135</f>
        <v>0</v>
      </c>
      <c r="S135" s="145">
        <v>0</v>
      </c>
      <c r="T135" s="146">
        <f>$S$135*$H$135</f>
        <v>0</v>
      </c>
      <c r="AR135" s="89" t="s">
        <v>129</v>
      </c>
      <c r="AT135" s="89" t="s">
        <v>113</v>
      </c>
      <c r="AU135" s="89" t="s">
        <v>78</v>
      </c>
      <c r="AY135" s="6" t="s">
        <v>112</v>
      </c>
      <c r="BE135" s="147">
        <f>IF($N$135="základní",$J$135,0)</f>
        <v>0</v>
      </c>
      <c r="BF135" s="147">
        <f>IF($N$135="snížená",$J$135,0)</f>
        <v>0</v>
      </c>
      <c r="BG135" s="147">
        <f>IF($N$135="zákl. přenesená",$J$135,0)</f>
        <v>0</v>
      </c>
      <c r="BH135" s="147">
        <f>IF($N$135="sníž. přenesená",$J$135,0)</f>
        <v>0</v>
      </c>
      <c r="BI135" s="147">
        <f>IF($N$135="nulová",$J$135,0)</f>
        <v>0</v>
      </c>
      <c r="BJ135" s="89" t="s">
        <v>21</v>
      </c>
      <c r="BK135" s="147">
        <f>ROUND($I$135*$H$135,2)</f>
        <v>0</v>
      </c>
      <c r="BL135" s="89" t="s">
        <v>129</v>
      </c>
      <c r="BM135" s="89" t="s">
        <v>321</v>
      </c>
    </row>
    <row r="136" spans="2:47" s="6" customFormat="1" ht="57.75" customHeight="1">
      <c r="B136" s="23"/>
      <c r="C136" s="24"/>
      <c r="D136" s="150" t="s">
        <v>158</v>
      </c>
      <c r="E136" s="24"/>
      <c r="F136" s="170" t="s">
        <v>318</v>
      </c>
      <c r="G136" s="24"/>
      <c r="H136" s="24"/>
      <c r="J136" s="24"/>
      <c r="K136" s="24"/>
      <c r="L136" s="43"/>
      <c r="M136" s="56"/>
      <c r="N136" s="24"/>
      <c r="O136" s="24"/>
      <c r="P136" s="24"/>
      <c r="Q136" s="24"/>
      <c r="R136" s="24"/>
      <c r="S136" s="24"/>
      <c r="T136" s="57"/>
      <c r="AT136" s="6" t="s">
        <v>158</v>
      </c>
      <c r="AU136" s="6" t="s">
        <v>78</v>
      </c>
    </row>
    <row r="137" spans="2:51" s="6" customFormat="1" ht="15.75" customHeight="1">
      <c r="B137" s="148"/>
      <c r="C137" s="149"/>
      <c r="D137" s="171" t="s">
        <v>120</v>
      </c>
      <c r="E137" s="149"/>
      <c r="F137" s="151" t="s">
        <v>322</v>
      </c>
      <c r="G137" s="149"/>
      <c r="H137" s="152">
        <v>24600</v>
      </c>
      <c r="J137" s="149"/>
      <c r="K137" s="149"/>
      <c r="L137" s="153"/>
      <c r="M137" s="154"/>
      <c r="N137" s="149"/>
      <c r="O137" s="149"/>
      <c r="P137" s="149"/>
      <c r="Q137" s="149"/>
      <c r="R137" s="149"/>
      <c r="S137" s="149"/>
      <c r="T137" s="155"/>
      <c r="AT137" s="156" t="s">
        <v>120</v>
      </c>
      <c r="AU137" s="156" t="s">
        <v>78</v>
      </c>
      <c r="AV137" s="156" t="s">
        <v>78</v>
      </c>
      <c r="AW137" s="156" t="s">
        <v>94</v>
      </c>
      <c r="AX137" s="156" t="s">
        <v>21</v>
      </c>
      <c r="AY137" s="156" t="s">
        <v>112</v>
      </c>
    </row>
    <row r="138" spans="2:65" s="6" customFormat="1" ht="15.75" customHeight="1">
      <c r="B138" s="23"/>
      <c r="C138" s="136" t="s">
        <v>323</v>
      </c>
      <c r="D138" s="136" t="s">
        <v>113</v>
      </c>
      <c r="E138" s="137" t="s">
        <v>324</v>
      </c>
      <c r="F138" s="138" t="s">
        <v>325</v>
      </c>
      <c r="G138" s="139" t="s">
        <v>155</v>
      </c>
      <c r="H138" s="140">
        <v>410</v>
      </c>
      <c r="I138" s="141"/>
      <c r="J138" s="142">
        <f>ROUND($I$138*$H$138,2)</f>
        <v>0</v>
      </c>
      <c r="K138" s="138" t="s">
        <v>156</v>
      </c>
      <c r="L138" s="43"/>
      <c r="M138" s="143"/>
      <c r="N138" s="144" t="s">
        <v>42</v>
      </c>
      <c r="O138" s="24"/>
      <c r="P138" s="145">
        <f>$O$138*$H$138</f>
        <v>0</v>
      </c>
      <c r="Q138" s="145">
        <v>0</v>
      </c>
      <c r="R138" s="145">
        <f>$Q$138*$H$138</f>
        <v>0</v>
      </c>
      <c r="S138" s="145">
        <v>0</v>
      </c>
      <c r="T138" s="146">
        <f>$S$138*$H$138</f>
        <v>0</v>
      </c>
      <c r="AR138" s="89" t="s">
        <v>129</v>
      </c>
      <c r="AT138" s="89" t="s">
        <v>113</v>
      </c>
      <c r="AU138" s="89" t="s">
        <v>78</v>
      </c>
      <c r="AY138" s="6" t="s">
        <v>112</v>
      </c>
      <c r="BE138" s="147">
        <f>IF($N$138="základní",$J$138,0)</f>
        <v>0</v>
      </c>
      <c r="BF138" s="147">
        <f>IF($N$138="snížená",$J$138,0)</f>
        <v>0</v>
      </c>
      <c r="BG138" s="147">
        <f>IF($N$138="zákl. přenesená",$J$138,0)</f>
        <v>0</v>
      </c>
      <c r="BH138" s="147">
        <f>IF($N$138="sníž. přenesená",$J$138,0)</f>
        <v>0</v>
      </c>
      <c r="BI138" s="147">
        <f>IF($N$138="nulová",$J$138,0)</f>
        <v>0</v>
      </c>
      <c r="BJ138" s="89" t="s">
        <v>21</v>
      </c>
      <c r="BK138" s="147">
        <f>ROUND($I$138*$H$138,2)</f>
        <v>0</v>
      </c>
      <c r="BL138" s="89" t="s">
        <v>129</v>
      </c>
      <c r="BM138" s="89" t="s">
        <v>326</v>
      </c>
    </row>
    <row r="139" spans="2:47" s="6" customFormat="1" ht="30.75" customHeight="1">
      <c r="B139" s="23"/>
      <c r="C139" s="24"/>
      <c r="D139" s="150" t="s">
        <v>158</v>
      </c>
      <c r="E139" s="24"/>
      <c r="F139" s="170" t="s">
        <v>327</v>
      </c>
      <c r="G139" s="24"/>
      <c r="H139" s="24"/>
      <c r="J139" s="24"/>
      <c r="K139" s="24"/>
      <c r="L139" s="43"/>
      <c r="M139" s="56"/>
      <c r="N139" s="24"/>
      <c r="O139" s="24"/>
      <c r="P139" s="24"/>
      <c r="Q139" s="24"/>
      <c r="R139" s="24"/>
      <c r="S139" s="24"/>
      <c r="T139" s="57"/>
      <c r="AT139" s="6" t="s">
        <v>158</v>
      </c>
      <c r="AU139" s="6" t="s">
        <v>78</v>
      </c>
    </row>
    <row r="140" spans="2:65" s="6" customFormat="1" ht="15.75" customHeight="1">
      <c r="B140" s="23"/>
      <c r="C140" s="136" t="s">
        <v>328</v>
      </c>
      <c r="D140" s="136" t="s">
        <v>113</v>
      </c>
      <c r="E140" s="137" t="s">
        <v>329</v>
      </c>
      <c r="F140" s="138" t="s">
        <v>330</v>
      </c>
      <c r="G140" s="139" t="s">
        <v>183</v>
      </c>
      <c r="H140" s="140">
        <v>25.2</v>
      </c>
      <c r="I140" s="141"/>
      <c r="J140" s="142">
        <f>ROUND($I$140*$H$140,2)</f>
        <v>0</v>
      </c>
      <c r="K140" s="138" t="s">
        <v>156</v>
      </c>
      <c r="L140" s="43"/>
      <c r="M140" s="143"/>
      <c r="N140" s="144" t="s">
        <v>42</v>
      </c>
      <c r="O140" s="24"/>
      <c r="P140" s="145">
        <f>$O$140*$H$140</f>
        <v>0</v>
      </c>
      <c r="Q140" s="145">
        <v>0</v>
      </c>
      <c r="R140" s="145">
        <f>$Q$140*$H$140</f>
        <v>0</v>
      </c>
      <c r="S140" s="145">
        <v>1.175</v>
      </c>
      <c r="T140" s="146">
        <f>$S$140*$H$140</f>
        <v>29.61</v>
      </c>
      <c r="AR140" s="89" t="s">
        <v>129</v>
      </c>
      <c r="AT140" s="89" t="s">
        <v>113</v>
      </c>
      <c r="AU140" s="89" t="s">
        <v>78</v>
      </c>
      <c r="AY140" s="6" t="s">
        <v>112</v>
      </c>
      <c r="BE140" s="147">
        <f>IF($N$140="základní",$J$140,0)</f>
        <v>0</v>
      </c>
      <c r="BF140" s="147">
        <f>IF($N$140="snížená",$J$140,0)</f>
        <v>0</v>
      </c>
      <c r="BG140" s="147">
        <f>IF($N$140="zákl. přenesená",$J$140,0)</f>
        <v>0</v>
      </c>
      <c r="BH140" s="147">
        <f>IF($N$140="sníž. přenesená",$J$140,0)</f>
        <v>0</v>
      </c>
      <c r="BI140" s="147">
        <f>IF($N$140="nulová",$J$140,0)</f>
        <v>0</v>
      </c>
      <c r="BJ140" s="89" t="s">
        <v>21</v>
      </c>
      <c r="BK140" s="147">
        <f>ROUND($I$140*$H$140,2)</f>
        <v>0</v>
      </c>
      <c r="BL140" s="89" t="s">
        <v>129</v>
      </c>
      <c r="BM140" s="89" t="s">
        <v>331</v>
      </c>
    </row>
    <row r="141" spans="2:47" s="6" customFormat="1" ht="44.25" customHeight="1">
      <c r="B141" s="23"/>
      <c r="C141" s="24"/>
      <c r="D141" s="150" t="s">
        <v>158</v>
      </c>
      <c r="E141" s="24"/>
      <c r="F141" s="170" t="s">
        <v>332</v>
      </c>
      <c r="G141" s="24"/>
      <c r="H141" s="24"/>
      <c r="J141" s="24"/>
      <c r="K141" s="24"/>
      <c r="L141" s="43"/>
      <c r="M141" s="56"/>
      <c r="N141" s="24"/>
      <c r="O141" s="24"/>
      <c r="P141" s="24"/>
      <c r="Q141" s="24"/>
      <c r="R141" s="24"/>
      <c r="S141" s="24"/>
      <c r="T141" s="57"/>
      <c r="AT141" s="6" t="s">
        <v>158</v>
      </c>
      <c r="AU141" s="6" t="s">
        <v>78</v>
      </c>
    </row>
    <row r="142" spans="2:51" s="6" customFormat="1" ht="15.75" customHeight="1">
      <c r="B142" s="148"/>
      <c r="C142" s="149"/>
      <c r="D142" s="171" t="s">
        <v>120</v>
      </c>
      <c r="E142" s="149"/>
      <c r="F142" s="151" t="s">
        <v>333</v>
      </c>
      <c r="G142" s="149"/>
      <c r="H142" s="152">
        <v>25.2</v>
      </c>
      <c r="J142" s="149"/>
      <c r="K142" s="149"/>
      <c r="L142" s="153"/>
      <c r="M142" s="154"/>
      <c r="N142" s="149"/>
      <c r="O142" s="149"/>
      <c r="P142" s="149"/>
      <c r="Q142" s="149"/>
      <c r="R142" s="149"/>
      <c r="S142" s="149"/>
      <c r="T142" s="155"/>
      <c r="AT142" s="156" t="s">
        <v>120</v>
      </c>
      <c r="AU142" s="156" t="s">
        <v>78</v>
      </c>
      <c r="AV142" s="156" t="s">
        <v>78</v>
      </c>
      <c r="AW142" s="156" t="s">
        <v>94</v>
      </c>
      <c r="AX142" s="156" t="s">
        <v>21</v>
      </c>
      <c r="AY142" s="156" t="s">
        <v>112</v>
      </c>
    </row>
    <row r="143" spans="2:65" s="6" customFormat="1" ht="15.75" customHeight="1">
      <c r="B143" s="23"/>
      <c r="C143" s="136" t="s">
        <v>334</v>
      </c>
      <c r="D143" s="136" t="s">
        <v>113</v>
      </c>
      <c r="E143" s="137" t="s">
        <v>335</v>
      </c>
      <c r="F143" s="138" t="s">
        <v>336</v>
      </c>
      <c r="G143" s="139" t="s">
        <v>237</v>
      </c>
      <c r="H143" s="140">
        <v>40</v>
      </c>
      <c r="I143" s="141"/>
      <c r="J143" s="142">
        <f>ROUND($I$143*$H$143,2)</f>
        <v>0</v>
      </c>
      <c r="K143" s="138" t="s">
        <v>156</v>
      </c>
      <c r="L143" s="43"/>
      <c r="M143" s="143"/>
      <c r="N143" s="144" t="s">
        <v>42</v>
      </c>
      <c r="O143" s="24"/>
      <c r="P143" s="145">
        <f>$O$143*$H$143</f>
        <v>0</v>
      </c>
      <c r="Q143" s="145">
        <v>0</v>
      </c>
      <c r="R143" s="145">
        <f>$Q$143*$H$143</f>
        <v>0</v>
      </c>
      <c r="S143" s="145">
        <v>0</v>
      </c>
      <c r="T143" s="146">
        <f>$S$143*$H$143</f>
        <v>0</v>
      </c>
      <c r="AR143" s="89" t="s">
        <v>129</v>
      </c>
      <c r="AT143" s="89" t="s">
        <v>113</v>
      </c>
      <c r="AU143" s="89" t="s">
        <v>78</v>
      </c>
      <c r="AY143" s="6" t="s">
        <v>112</v>
      </c>
      <c r="BE143" s="147">
        <f>IF($N$143="základní",$J$143,0)</f>
        <v>0</v>
      </c>
      <c r="BF143" s="147">
        <f>IF($N$143="snížená",$J$143,0)</f>
        <v>0</v>
      </c>
      <c r="BG143" s="147">
        <f>IF($N$143="zákl. přenesená",$J$143,0)</f>
        <v>0</v>
      </c>
      <c r="BH143" s="147">
        <f>IF($N$143="sníž. přenesená",$J$143,0)</f>
        <v>0</v>
      </c>
      <c r="BI143" s="147">
        <f>IF($N$143="nulová",$J$143,0)</f>
        <v>0</v>
      </c>
      <c r="BJ143" s="89" t="s">
        <v>21</v>
      </c>
      <c r="BK143" s="147">
        <f>ROUND($I$143*$H$143,2)</f>
        <v>0</v>
      </c>
      <c r="BL143" s="89" t="s">
        <v>129</v>
      </c>
      <c r="BM143" s="89" t="s">
        <v>337</v>
      </c>
    </row>
    <row r="144" spans="2:47" s="6" customFormat="1" ht="71.25" customHeight="1">
      <c r="B144" s="23"/>
      <c r="C144" s="24"/>
      <c r="D144" s="150" t="s">
        <v>158</v>
      </c>
      <c r="E144" s="24"/>
      <c r="F144" s="170" t="s">
        <v>338</v>
      </c>
      <c r="G144" s="24"/>
      <c r="H144" s="24"/>
      <c r="J144" s="24"/>
      <c r="K144" s="24"/>
      <c r="L144" s="43"/>
      <c r="M144" s="56"/>
      <c r="N144" s="24"/>
      <c r="O144" s="24"/>
      <c r="P144" s="24"/>
      <c r="Q144" s="24"/>
      <c r="R144" s="24"/>
      <c r="S144" s="24"/>
      <c r="T144" s="57"/>
      <c r="AT144" s="6" t="s">
        <v>158</v>
      </c>
      <c r="AU144" s="6" t="s">
        <v>78</v>
      </c>
    </row>
    <row r="145" spans="2:65" s="6" customFormat="1" ht="15.75" customHeight="1">
      <c r="B145" s="23"/>
      <c r="C145" s="136" t="s">
        <v>339</v>
      </c>
      <c r="D145" s="136" t="s">
        <v>113</v>
      </c>
      <c r="E145" s="137" t="s">
        <v>340</v>
      </c>
      <c r="F145" s="138" t="s">
        <v>341</v>
      </c>
      <c r="G145" s="139" t="s">
        <v>155</v>
      </c>
      <c r="H145" s="140">
        <v>40</v>
      </c>
      <c r="I145" s="141"/>
      <c r="J145" s="142">
        <f>ROUND($I$145*$H$145,2)</f>
        <v>0</v>
      </c>
      <c r="K145" s="138" t="s">
        <v>156</v>
      </c>
      <c r="L145" s="43"/>
      <c r="M145" s="143"/>
      <c r="N145" s="144" t="s">
        <v>42</v>
      </c>
      <c r="O145" s="24"/>
      <c r="P145" s="145">
        <f>$O$145*$H$145</f>
        <v>0</v>
      </c>
      <c r="Q145" s="145">
        <v>0</v>
      </c>
      <c r="R145" s="145">
        <f>$Q$145*$H$145</f>
        <v>0</v>
      </c>
      <c r="S145" s="145">
        <v>0</v>
      </c>
      <c r="T145" s="146">
        <f>$S$145*$H$145</f>
        <v>0</v>
      </c>
      <c r="AR145" s="89" t="s">
        <v>129</v>
      </c>
      <c r="AT145" s="89" t="s">
        <v>113</v>
      </c>
      <c r="AU145" s="89" t="s">
        <v>78</v>
      </c>
      <c r="AY145" s="6" t="s">
        <v>112</v>
      </c>
      <c r="BE145" s="147">
        <f>IF($N$145="základní",$J$145,0)</f>
        <v>0</v>
      </c>
      <c r="BF145" s="147">
        <f>IF($N$145="snížená",$J$145,0)</f>
        <v>0</v>
      </c>
      <c r="BG145" s="147">
        <f>IF($N$145="zákl. přenesená",$J$145,0)</f>
        <v>0</v>
      </c>
      <c r="BH145" s="147">
        <f>IF($N$145="sníž. přenesená",$J$145,0)</f>
        <v>0</v>
      </c>
      <c r="BI145" s="147">
        <f>IF($N$145="nulová",$J$145,0)</f>
        <v>0</v>
      </c>
      <c r="BJ145" s="89" t="s">
        <v>21</v>
      </c>
      <c r="BK145" s="147">
        <f>ROUND($I$145*$H$145,2)</f>
        <v>0</v>
      </c>
      <c r="BL145" s="89" t="s">
        <v>129</v>
      </c>
      <c r="BM145" s="89" t="s">
        <v>342</v>
      </c>
    </row>
    <row r="146" spans="2:47" s="6" customFormat="1" ht="71.25" customHeight="1">
      <c r="B146" s="23"/>
      <c r="C146" s="24"/>
      <c r="D146" s="150" t="s">
        <v>158</v>
      </c>
      <c r="E146" s="24"/>
      <c r="F146" s="170" t="s">
        <v>338</v>
      </c>
      <c r="G146" s="24"/>
      <c r="H146" s="24"/>
      <c r="J146" s="24"/>
      <c r="K146" s="24"/>
      <c r="L146" s="43"/>
      <c r="M146" s="56"/>
      <c r="N146" s="24"/>
      <c r="O146" s="24"/>
      <c r="P146" s="24"/>
      <c r="Q146" s="24"/>
      <c r="R146" s="24"/>
      <c r="S146" s="24"/>
      <c r="T146" s="57"/>
      <c r="AT146" s="6" t="s">
        <v>158</v>
      </c>
      <c r="AU146" s="6" t="s">
        <v>78</v>
      </c>
    </row>
    <row r="147" spans="2:65" s="6" customFormat="1" ht="15.75" customHeight="1">
      <c r="B147" s="23"/>
      <c r="C147" s="136" t="s">
        <v>343</v>
      </c>
      <c r="D147" s="136" t="s">
        <v>113</v>
      </c>
      <c r="E147" s="137" t="s">
        <v>344</v>
      </c>
      <c r="F147" s="138" t="s">
        <v>345</v>
      </c>
      <c r="G147" s="139" t="s">
        <v>155</v>
      </c>
      <c r="H147" s="140">
        <v>100</v>
      </c>
      <c r="I147" s="141"/>
      <c r="J147" s="142">
        <f>ROUND($I$147*$H$147,2)</f>
        <v>0</v>
      </c>
      <c r="K147" s="138" t="s">
        <v>156</v>
      </c>
      <c r="L147" s="43"/>
      <c r="M147" s="143"/>
      <c r="N147" s="144" t="s">
        <v>42</v>
      </c>
      <c r="O147" s="24"/>
      <c r="P147" s="145">
        <f>$O$147*$H$147</f>
        <v>0</v>
      </c>
      <c r="Q147" s="145">
        <v>0</v>
      </c>
      <c r="R147" s="145">
        <f>$Q$147*$H$147</f>
        <v>0</v>
      </c>
      <c r="S147" s="145">
        <v>0.063</v>
      </c>
      <c r="T147" s="146">
        <f>$S$147*$H$147</f>
        <v>6.3</v>
      </c>
      <c r="AR147" s="89" t="s">
        <v>129</v>
      </c>
      <c r="AT147" s="89" t="s">
        <v>113</v>
      </c>
      <c r="AU147" s="89" t="s">
        <v>78</v>
      </c>
      <c r="AY147" s="6" t="s">
        <v>112</v>
      </c>
      <c r="BE147" s="147">
        <f>IF($N$147="základní",$J$147,0)</f>
        <v>0</v>
      </c>
      <c r="BF147" s="147">
        <f>IF($N$147="snížená",$J$147,0)</f>
        <v>0</v>
      </c>
      <c r="BG147" s="147">
        <f>IF($N$147="zákl. přenesená",$J$147,0)</f>
        <v>0</v>
      </c>
      <c r="BH147" s="147">
        <f>IF($N$147="sníž. přenesená",$J$147,0)</f>
        <v>0</v>
      </c>
      <c r="BI147" s="147">
        <f>IF($N$147="nulová",$J$147,0)</f>
        <v>0</v>
      </c>
      <c r="BJ147" s="89" t="s">
        <v>21</v>
      </c>
      <c r="BK147" s="147">
        <f>ROUND($I$147*$H$147,2)</f>
        <v>0</v>
      </c>
      <c r="BL147" s="89" t="s">
        <v>129</v>
      </c>
      <c r="BM147" s="89" t="s">
        <v>346</v>
      </c>
    </row>
    <row r="148" spans="2:47" s="6" customFormat="1" ht="84.75" customHeight="1">
      <c r="B148" s="23"/>
      <c r="C148" s="24"/>
      <c r="D148" s="150" t="s">
        <v>158</v>
      </c>
      <c r="E148" s="24"/>
      <c r="F148" s="170" t="s">
        <v>347</v>
      </c>
      <c r="G148" s="24"/>
      <c r="H148" s="24"/>
      <c r="J148" s="24"/>
      <c r="K148" s="24"/>
      <c r="L148" s="43"/>
      <c r="M148" s="56"/>
      <c r="N148" s="24"/>
      <c r="O148" s="24"/>
      <c r="P148" s="24"/>
      <c r="Q148" s="24"/>
      <c r="R148" s="24"/>
      <c r="S148" s="24"/>
      <c r="T148" s="57"/>
      <c r="AT148" s="6" t="s">
        <v>158</v>
      </c>
      <c r="AU148" s="6" t="s">
        <v>78</v>
      </c>
    </row>
    <row r="149" spans="2:51" s="6" customFormat="1" ht="15.75" customHeight="1">
      <c r="B149" s="148"/>
      <c r="C149" s="149"/>
      <c r="D149" s="171" t="s">
        <v>120</v>
      </c>
      <c r="E149" s="149"/>
      <c r="F149" s="151" t="s">
        <v>348</v>
      </c>
      <c r="G149" s="149"/>
      <c r="H149" s="152">
        <v>100</v>
      </c>
      <c r="J149" s="149"/>
      <c r="K149" s="149"/>
      <c r="L149" s="153"/>
      <c r="M149" s="154"/>
      <c r="N149" s="149"/>
      <c r="O149" s="149"/>
      <c r="P149" s="149"/>
      <c r="Q149" s="149"/>
      <c r="R149" s="149"/>
      <c r="S149" s="149"/>
      <c r="T149" s="155"/>
      <c r="AT149" s="156" t="s">
        <v>120</v>
      </c>
      <c r="AU149" s="156" t="s">
        <v>78</v>
      </c>
      <c r="AV149" s="156" t="s">
        <v>78</v>
      </c>
      <c r="AW149" s="156" t="s">
        <v>94</v>
      </c>
      <c r="AX149" s="156" t="s">
        <v>21</v>
      </c>
      <c r="AY149" s="156" t="s">
        <v>112</v>
      </c>
    </row>
    <row r="150" spans="2:65" s="6" customFormat="1" ht="15.75" customHeight="1">
      <c r="B150" s="23"/>
      <c r="C150" s="136" t="s">
        <v>349</v>
      </c>
      <c r="D150" s="136" t="s">
        <v>113</v>
      </c>
      <c r="E150" s="137" t="s">
        <v>350</v>
      </c>
      <c r="F150" s="138" t="s">
        <v>351</v>
      </c>
      <c r="G150" s="139" t="s">
        <v>155</v>
      </c>
      <c r="H150" s="140">
        <v>100</v>
      </c>
      <c r="I150" s="141"/>
      <c r="J150" s="142">
        <f>ROUND($I$150*$H$150,2)</f>
        <v>0</v>
      </c>
      <c r="K150" s="138" t="s">
        <v>156</v>
      </c>
      <c r="L150" s="43"/>
      <c r="M150" s="143"/>
      <c r="N150" s="144" t="s">
        <v>42</v>
      </c>
      <c r="O150" s="24"/>
      <c r="P150" s="145">
        <f>$O$150*$H$150</f>
        <v>0</v>
      </c>
      <c r="Q150" s="145">
        <v>0</v>
      </c>
      <c r="R150" s="145">
        <f>$Q$150*$H$150</f>
        <v>0</v>
      </c>
      <c r="S150" s="145">
        <v>0</v>
      </c>
      <c r="T150" s="146">
        <f>$S$150*$H$150</f>
        <v>0</v>
      </c>
      <c r="AR150" s="89" t="s">
        <v>129</v>
      </c>
      <c r="AT150" s="89" t="s">
        <v>113</v>
      </c>
      <c r="AU150" s="89" t="s">
        <v>78</v>
      </c>
      <c r="AY150" s="6" t="s">
        <v>112</v>
      </c>
      <c r="BE150" s="147">
        <f>IF($N$150="základní",$J$150,0)</f>
        <v>0</v>
      </c>
      <c r="BF150" s="147">
        <f>IF($N$150="snížená",$J$150,0)</f>
        <v>0</v>
      </c>
      <c r="BG150" s="147">
        <f>IF($N$150="zákl. přenesená",$J$150,0)</f>
        <v>0</v>
      </c>
      <c r="BH150" s="147">
        <f>IF($N$150="sníž. přenesená",$J$150,0)</f>
        <v>0</v>
      </c>
      <c r="BI150" s="147">
        <f>IF($N$150="nulová",$J$150,0)</f>
        <v>0</v>
      </c>
      <c r="BJ150" s="89" t="s">
        <v>21</v>
      </c>
      <c r="BK150" s="147">
        <f>ROUND($I$150*$H$150,2)</f>
        <v>0</v>
      </c>
      <c r="BL150" s="89" t="s">
        <v>129</v>
      </c>
      <c r="BM150" s="89" t="s">
        <v>352</v>
      </c>
    </row>
    <row r="151" spans="2:47" s="6" customFormat="1" ht="84.75" customHeight="1">
      <c r="B151" s="23"/>
      <c r="C151" s="24"/>
      <c r="D151" s="150" t="s">
        <v>158</v>
      </c>
      <c r="E151" s="24"/>
      <c r="F151" s="170" t="s">
        <v>347</v>
      </c>
      <c r="G151" s="24"/>
      <c r="H151" s="24"/>
      <c r="J151" s="24"/>
      <c r="K151" s="24"/>
      <c r="L151" s="43"/>
      <c r="M151" s="56"/>
      <c r="N151" s="24"/>
      <c r="O151" s="24"/>
      <c r="P151" s="24"/>
      <c r="Q151" s="24"/>
      <c r="R151" s="24"/>
      <c r="S151" s="24"/>
      <c r="T151" s="57"/>
      <c r="AT151" s="6" t="s">
        <v>158</v>
      </c>
      <c r="AU151" s="6" t="s">
        <v>78</v>
      </c>
    </row>
    <row r="152" spans="2:65" s="6" customFormat="1" ht="15.75" customHeight="1">
      <c r="B152" s="23"/>
      <c r="C152" s="136" t="s">
        <v>353</v>
      </c>
      <c r="D152" s="136" t="s">
        <v>113</v>
      </c>
      <c r="E152" s="137" t="s">
        <v>354</v>
      </c>
      <c r="F152" s="138" t="s">
        <v>355</v>
      </c>
      <c r="G152" s="139" t="s">
        <v>155</v>
      </c>
      <c r="H152" s="140">
        <v>87</v>
      </c>
      <c r="I152" s="141"/>
      <c r="J152" s="142">
        <f>ROUND($I$152*$H$152,2)</f>
        <v>0</v>
      </c>
      <c r="K152" s="138" t="s">
        <v>356</v>
      </c>
      <c r="L152" s="43"/>
      <c r="M152" s="143"/>
      <c r="N152" s="144" t="s">
        <v>42</v>
      </c>
      <c r="O152" s="24"/>
      <c r="P152" s="145">
        <f>$O$152*$H$152</f>
        <v>0</v>
      </c>
      <c r="Q152" s="145">
        <v>0.00855</v>
      </c>
      <c r="R152" s="145">
        <f>$Q$152*$H$152</f>
        <v>0.74385</v>
      </c>
      <c r="S152" s="145">
        <v>0</v>
      </c>
      <c r="T152" s="146">
        <f>$S$152*$H$152</f>
        <v>0</v>
      </c>
      <c r="AR152" s="89" t="s">
        <v>129</v>
      </c>
      <c r="AT152" s="89" t="s">
        <v>113</v>
      </c>
      <c r="AU152" s="89" t="s">
        <v>78</v>
      </c>
      <c r="AY152" s="6" t="s">
        <v>112</v>
      </c>
      <c r="BE152" s="147">
        <f>IF($N$152="základní",$J$152,0)</f>
        <v>0</v>
      </c>
      <c r="BF152" s="147">
        <f>IF($N$152="snížená",$J$152,0)</f>
        <v>0</v>
      </c>
      <c r="BG152" s="147">
        <f>IF($N$152="zákl. přenesená",$J$152,0)</f>
        <v>0</v>
      </c>
      <c r="BH152" s="147">
        <f>IF($N$152="sníž. přenesená",$J$152,0)</f>
        <v>0</v>
      </c>
      <c r="BI152" s="147">
        <f>IF($N$152="nulová",$J$152,0)</f>
        <v>0</v>
      </c>
      <c r="BJ152" s="89" t="s">
        <v>21</v>
      </c>
      <c r="BK152" s="147">
        <f>ROUND($I$152*$H$152,2)</f>
        <v>0</v>
      </c>
      <c r="BL152" s="89" t="s">
        <v>129</v>
      </c>
      <c r="BM152" s="89" t="s">
        <v>357</v>
      </c>
    </row>
    <row r="153" spans="2:65" s="6" customFormat="1" ht="15.75" customHeight="1">
      <c r="B153" s="23"/>
      <c r="C153" s="139" t="s">
        <v>358</v>
      </c>
      <c r="D153" s="139" t="s">
        <v>113</v>
      </c>
      <c r="E153" s="137" t="s">
        <v>359</v>
      </c>
      <c r="F153" s="138" t="s">
        <v>360</v>
      </c>
      <c r="G153" s="139" t="s">
        <v>155</v>
      </c>
      <c r="H153" s="140">
        <v>231.82</v>
      </c>
      <c r="I153" s="141"/>
      <c r="J153" s="142">
        <f>ROUND($I$153*$H$153,2)</f>
        <v>0</v>
      </c>
      <c r="K153" s="138" t="s">
        <v>356</v>
      </c>
      <c r="L153" s="43"/>
      <c r="M153" s="143"/>
      <c r="N153" s="144" t="s">
        <v>42</v>
      </c>
      <c r="O153" s="24"/>
      <c r="P153" s="145">
        <f>$O$153*$H$153</f>
        <v>0</v>
      </c>
      <c r="Q153" s="145">
        <v>0.01162</v>
      </c>
      <c r="R153" s="145">
        <f>$Q$153*$H$153</f>
        <v>2.6937484</v>
      </c>
      <c r="S153" s="145">
        <v>0</v>
      </c>
      <c r="T153" s="146">
        <f>$S$153*$H$153</f>
        <v>0</v>
      </c>
      <c r="AR153" s="89" t="s">
        <v>129</v>
      </c>
      <c r="AT153" s="89" t="s">
        <v>113</v>
      </c>
      <c r="AU153" s="89" t="s">
        <v>78</v>
      </c>
      <c r="AY153" s="89" t="s">
        <v>112</v>
      </c>
      <c r="BE153" s="147">
        <f>IF($N$153="základní",$J$153,0)</f>
        <v>0</v>
      </c>
      <c r="BF153" s="147">
        <f>IF($N$153="snížená",$J$153,0)</f>
        <v>0</v>
      </c>
      <c r="BG153" s="147">
        <f>IF($N$153="zákl. přenesená",$J$153,0)</f>
        <v>0</v>
      </c>
      <c r="BH153" s="147">
        <f>IF($N$153="sníž. přenesená",$J$153,0)</f>
        <v>0</v>
      </c>
      <c r="BI153" s="147">
        <f>IF($N$153="nulová",$J$153,0)</f>
        <v>0</v>
      </c>
      <c r="BJ153" s="89" t="s">
        <v>21</v>
      </c>
      <c r="BK153" s="147">
        <f>ROUND($I$153*$H$153,2)</f>
        <v>0</v>
      </c>
      <c r="BL153" s="89" t="s">
        <v>129</v>
      </c>
      <c r="BM153" s="89" t="s">
        <v>361</v>
      </c>
    </row>
    <row r="154" spans="2:51" s="6" customFormat="1" ht="15.75" customHeight="1">
      <c r="B154" s="148"/>
      <c r="C154" s="149"/>
      <c r="D154" s="150" t="s">
        <v>120</v>
      </c>
      <c r="E154" s="151"/>
      <c r="F154" s="151" t="s">
        <v>362</v>
      </c>
      <c r="G154" s="149"/>
      <c r="H154" s="152">
        <v>231.82</v>
      </c>
      <c r="J154" s="149"/>
      <c r="K154" s="149"/>
      <c r="L154" s="153"/>
      <c r="M154" s="154"/>
      <c r="N154" s="149"/>
      <c r="O154" s="149"/>
      <c r="P154" s="149"/>
      <c r="Q154" s="149"/>
      <c r="R154" s="149"/>
      <c r="S154" s="149"/>
      <c r="T154" s="155"/>
      <c r="AT154" s="156" t="s">
        <v>120</v>
      </c>
      <c r="AU154" s="156" t="s">
        <v>78</v>
      </c>
      <c r="AV154" s="156" t="s">
        <v>78</v>
      </c>
      <c r="AW154" s="156" t="s">
        <v>94</v>
      </c>
      <c r="AX154" s="156" t="s">
        <v>21</v>
      </c>
      <c r="AY154" s="156" t="s">
        <v>112</v>
      </c>
    </row>
    <row r="155" spans="2:65" s="6" customFormat="1" ht="15.75" customHeight="1">
      <c r="B155" s="23"/>
      <c r="C155" s="136" t="s">
        <v>363</v>
      </c>
      <c r="D155" s="136" t="s">
        <v>113</v>
      </c>
      <c r="E155" s="137" t="s">
        <v>364</v>
      </c>
      <c r="F155" s="138" t="s">
        <v>365</v>
      </c>
      <c r="G155" s="139" t="s">
        <v>155</v>
      </c>
      <c r="H155" s="140">
        <v>231.82</v>
      </c>
      <c r="I155" s="141"/>
      <c r="J155" s="142">
        <f>ROUND($I$155*$H$155,2)</f>
        <v>0</v>
      </c>
      <c r="K155" s="138" t="s">
        <v>356</v>
      </c>
      <c r="L155" s="43"/>
      <c r="M155" s="143"/>
      <c r="N155" s="144" t="s">
        <v>42</v>
      </c>
      <c r="O155" s="24"/>
      <c r="P155" s="145">
        <f>$O$155*$H$155</f>
        <v>0</v>
      </c>
      <c r="Q155" s="145">
        <v>0.03908</v>
      </c>
      <c r="R155" s="145">
        <f>$Q$155*$H$155</f>
        <v>9.059525599999999</v>
      </c>
      <c r="S155" s="145">
        <v>0</v>
      </c>
      <c r="T155" s="146">
        <f>$S$155*$H$155</f>
        <v>0</v>
      </c>
      <c r="AR155" s="89" t="s">
        <v>129</v>
      </c>
      <c r="AT155" s="89" t="s">
        <v>113</v>
      </c>
      <c r="AU155" s="89" t="s">
        <v>78</v>
      </c>
      <c r="AY155" s="6" t="s">
        <v>112</v>
      </c>
      <c r="BE155" s="147">
        <f>IF($N$155="základní",$J$155,0)</f>
        <v>0</v>
      </c>
      <c r="BF155" s="147">
        <f>IF($N$155="snížená",$J$155,0)</f>
        <v>0</v>
      </c>
      <c r="BG155" s="147">
        <f>IF($N$155="zákl. přenesená",$J$155,0)</f>
        <v>0</v>
      </c>
      <c r="BH155" s="147">
        <f>IF($N$155="sníž. přenesená",$J$155,0)</f>
        <v>0</v>
      </c>
      <c r="BI155" s="147">
        <f>IF($N$155="nulová",$J$155,0)</f>
        <v>0</v>
      </c>
      <c r="BJ155" s="89" t="s">
        <v>21</v>
      </c>
      <c r="BK155" s="147">
        <f>ROUND($I$155*$H$155,2)</f>
        <v>0</v>
      </c>
      <c r="BL155" s="89" t="s">
        <v>129</v>
      </c>
      <c r="BM155" s="89" t="s">
        <v>366</v>
      </c>
    </row>
    <row r="156" spans="2:51" s="6" customFormat="1" ht="15.75" customHeight="1">
      <c r="B156" s="148"/>
      <c r="C156" s="149"/>
      <c r="D156" s="150" t="s">
        <v>120</v>
      </c>
      <c r="E156" s="151"/>
      <c r="F156" s="151" t="s">
        <v>362</v>
      </c>
      <c r="G156" s="149"/>
      <c r="H156" s="152">
        <v>231.82</v>
      </c>
      <c r="J156" s="149"/>
      <c r="K156" s="149"/>
      <c r="L156" s="153"/>
      <c r="M156" s="154"/>
      <c r="N156" s="149"/>
      <c r="O156" s="149"/>
      <c r="P156" s="149"/>
      <c r="Q156" s="149"/>
      <c r="R156" s="149"/>
      <c r="S156" s="149"/>
      <c r="T156" s="155"/>
      <c r="AT156" s="156" t="s">
        <v>120</v>
      </c>
      <c r="AU156" s="156" t="s">
        <v>78</v>
      </c>
      <c r="AV156" s="156" t="s">
        <v>78</v>
      </c>
      <c r="AW156" s="156" t="s">
        <v>94</v>
      </c>
      <c r="AX156" s="156" t="s">
        <v>21</v>
      </c>
      <c r="AY156" s="156" t="s">
        <v>112</v>
      </c>
    </row>
    <row r="157" spans="2:65" s="6" customFormat="1" ht="15.75" customHeight="1">
      <c r="B157" s="23"/>
      <c r="C157" s="136" t="s">
        <v>367</v>
      </c>
      <c r="D157" s="136" t="s">
        <v>113</v>
      </c>
      <c r="E157" s="137" t="s">
        <v>368</v>
      </c>
      <c r="F157" s="138" t="s">
        <v>369</v>
      </c>
      <c r="G157" s="139" t="s">
        <v>155</v>
      </c>
      <c r="H157" s="140">
        <v>463.64</v>
      </c>
      <c r="I157" s="141"/>
      <c r="J157" s="142">
        <f>ROUND($I$157*$H$157,2)</f>
        <v>0</v>
      </c>
      <c r="K157" s="138" t="s">
        <v>356</v>
      </c>
      <c r="L157" s="43"/>
      <c r="M157" s="143"/>
      <c r="N157" s="144" t="s">
        <v>42</v>
      </c>
      <c r="O157" s="24"/>
      <c r="P157" s="145">
        <f>$O$157*$H$157</f>
        <v>0</v>
      </c>
      <c r="Q157" s="145">
        <v>0</v>
      </c>
      <c r="R157" s="145">
        <f>$Q$157*$H$157</f>
        <v>0</v>
      </c>
      <c r="S157" s="145">
        <v>0</v>
      </c>
      <c r="T157" s="146">
        <f>$S$157*$H$157</f>
        <v>0</v>
      </c>
      <c r="AR157" s="89" t="s">
        <v>129</v>
      </c>
      <c r="AT157" s="89" t="s">
        <v>113</v>
      </c>
      <c r="AU157" s="89" t="s">
        <v>78</v>
      </c>
      <c r="AY157" s="6" t="s">
        <v>112</v>
      </c>
      <c r="BE157" s="147">
        <f>IF($N$157="základní",$J$157,0)</f>
        <v>0</v>
      </c>
      <c r="BF157" s="147">
        <f>IF($N$157="snížená",$J$157,0)</f>
        <v>0</v>
      </c>
      <c r="BG157" s="147">
        <f>IF($N$157="zákl. přenesená",$J$157,0)</f>
        <v>0</v>
      </c>
      <c r="BH157" s="147">
        <f>IF($N$157="sníž. přenesená",$J$157,0)</f>
        <v>0</v>
      </c>
      <c r="BI157" s="147">
        <f>IF($N$157="nulová",$J$157,0)</f>
        <v>0</v>
      </c>
      <c r="BJ157" s="89" t="s">
        <v>21</v>
      </c>
      <c r="BK157" s="147">
        <f>ROUND($I$157*$H$157,2)</f>
        <v>0</v>
      </c>
      <c r="BL157" s="89" t="s">
        <v>129</v>
      </c>
      <c r="BM157" s="89" t="s">
        <v>370</v>
      </c>
    </row>
    <row r="158" spans="2:51" s="6" customFormat="1" ht="15.75" customHeight="1">
      <c r="B158" s="148"/>
      <c r="C158" s="149"/>
      <c r="D158" s="150" t="s">
        <v>120</v>
      </c>
      <c r="E158" s="151"/>
      <c r="F158" s="151" t="s">
        <v>371</v>
      </c>
      <c r="G158" s="149"/>
      <c r="H158" s="152">
        <v>463.64</v>
      </c>
      <c r="J158" s="149"/>
      <c r="K158" s="149"/>
      <c r="L158" s="153"/>
      <c r="M158" s="154"/>
      <c r="N158" s="149"/>
      <c r="O158" s="149"/>
      <c r="P158" s="149"/>
      <c r="Q158" s="149"/>
      <c r="R158" s="149"/>
      <c r="S158" s="149"/>
      <c r="T158" s="155"/>
      <c r="AT158" s="156" t="s">
        <v>120</v>
      </c>
      <c r="AU158" s="156" t="s">
        <v>78</v>
      </c>
      <c r="AV158" s="156" t="s">
        <v>78</v>
      </c>
      <c r="AW158" s="156" t="s">
        <v>94</v>
      </c>
      <c r="AX158" s="156" t="s">
        <v>21</v>
      </c>
      <c r="AY158" s="156" t="s">
        <v>112</v>
      </c>
    </row>
    <row r="159" spans="2:65" s="6" customFormat="1" ht="15.75" customHeight="1">
      <c r="B159" s="23"/>
      <c r="C159" s="136" t="s">
        <v>372</v>
      </c>
      <c r="D159" s="136" t="s">
        <v>113</v>
      </c>
      <c r="E159" s="137" t="s">
        <v>373</v>
      </c>
      <c r="F159" s="138" t="s">
        <v>374</v>
      </c>
      <c r="G159" s="139" t="s">
        <v>237</v>
      </c>
      <c r="H159" s="140">
        <v>5</v>
      </c>
      <c r="I159" s="141"/>
      <c r="J159" s="142">
        <f>ROUND($I$159*$H$159,2)</f>
        <v>0</v>
      </c>
      <c r="K159" s="138"/>
      <c r="L159" s="43"/>
      <c r="M159" s="143"/>
      <c r="N159" s="144" t="s">
        <v>42</v>
      </c>
      <c r="O159" s="24"/>
      <c r="P159" s="145">
        <f>$O$159*$H$159</f>
        <v>0</v>
      </c>
      <c r="Q159" s="145">
        <v>0</v>
      </c>
      <c r="R159" s="145">
        <f>$Q$159*$H$159</f>
        <v>0</v>
      </c>
      <c r="S159" s="145">
        <v>0</v>
      </c>
      <c r="T159" s="146">
        <f>$S$159*$H$159</f>
        <v>0</v>
      </c>
      <c r="AR159" s="89" t="s">
        <v>129</v>
      </c>
      <c r="AT159" s="89" t="s">
        <v>113</v>
      </c>
      <c r="AU159" s="89" t="s">
        <v>78</v>
      </c>
      <c r="AY159" s="6" t="s">
        <v>112</v>
      </c>
      <c r="BE159" s="147">
        <f>IF($N$159="základní",$J$159,0)</f>
        <v>0</v>
      </c>
      <c r="BF159" s="147">
        <f>IF($N$159="snížená",$J$159,0)</f>
        <v>0</v>
      </c>
      <c r="BG159" s="147">
        <f>IF($N$159="zákl. přenesená",$J$159,0)</f>
        <v>0</v>
      </c>
      <c r="BH159" s="147">
        <f>IF($N$159="sníž. přenesená",$J$159,0)</f>
        <v>0</v>
      </c>
      <c r="BI159" s="147">
        <f>IF($N$159="nulová",$J$159,0)</f>
        <v>0</v>
      </c>
      <c r="BJ159" s="89" t="s">
        <v>21</v>
      </c>
      <c r="BK159" s="147">
        <f>ROUND($I$159*$H$159,2)</f>
        <v>0</v>
      </c>
      <c r="BL159" s="89" t="s">
        <v>129</v>
      </c>
      <c r="BM159" s="89" t="s">
        <v>375</v>
      </c>
    </row>
    <row r="160" spans="2:47" s="6" customFormat="1" ht="233.25" customHeight="1">
      <c r="B160" s="23"/>
      <c r="C160" s="24"/>
      <c r="D160" s="150" t="s">
        <v>158</v>
      </c>
      <c r="E160" s="24"/>
      <c r="F160" s="170" t="s">
        <v>376</v>
      </c>
      <c r="G160" s="24"/>
      <c r="H160" s="24"/>
      <c r="J160" s="24"/>
      <c r="K160" s="24"/>
      <c r="L160" s="43"/>
      <c r="M160" s="56"/>
      <c r="N160" s="24"/>
      <c r="O160" s="24"/>
      <c r="P160" s="24"/>
      <c r="Q160" s="24"/>
      <c r="R160" s="24"/>
      <c r="S160" s="24"/>
      <c r="T160" s="57"/>
      <c r="AT160" s="6" t="s">
        <v>158</v>
      </c>
      <c r="AU160" s="6" t="s">
        <v>78</v>
      </c>
    </row>
    <row r="161" spans="2:65" s="6" customFormat="1" ht="15.75" customHeight="1">
      <c r="B161" s="23"/>
      <c r="C161" s="180" t="s">
        <v>377</v>
      </c>
      <c r="D161" s="180" t="s">
        <v>262</v>
      </c>
      <c r="E161" s="181" t="s">
        <v>378</v>
      </c>
      <c r="F161" s="182" t="s">
        <v>379</v>
      </c>
      <c r="G161" s="183" t="s">
        <v>237</v>
      </c>
      <c r="H161" s="184">
        <v>5</v>
      </c>
      <c r="I161" s="185"/>
      <c r="J161" s="186">
        <f>ROUND($I$161*$H$161,2)</f>
        <v>0</v>
      </c>
      <c r="K161" s="182" t="s">
        <v>156</v>
      </c>
      <c r="L161" s="187"/>
      <c r="M161" s="188"/>
      <c r="N161" s="189" t="s">
        <v>42</v>
      </c>
      <c r="O161" s="24"/>
      <c r="P161" s="145">
        <f>$O$161*$H$161</f>
        <v>0</v>
      </c>
      <c r="Q161" s="145">
        <v>0.036</v>
      </c>
      <c r="R161" s="145">
        <f>$Q$161*$H$161</f>
        <v>0.18</v>
      </c>
      <c r="S161" s="145">
        <v>0</v>
      </c>
      <c r="T161" s="146">
        <f>$S$161*$H$161</f>
        <v>0</v>
      </c>
      <c r="AR161" s="89" t="s">
        <v>187</v>
      </c>
      <c r="AT161" s="89" t="s">
        <v>262</v>
      </c>
      <c r="AU161" s="89" t="s">
        <v>78</v>
      </c>
      <c r="AY161" s="6" t="s">
        <v>112</v>
      </c>
      <c r="BE161" s="147">
        <f>IF($N$161="základní",$J$161,0)</f>
        <v>0</v>
      </c>
      <c r="BF161" s="147">
        <f>IF($N$161="snížená",$J$161,0)</f>
        <v>0</v>
      </c>
      <c r="BG161" s="147">
        <f>IF($N$161="zákl. přenesená",$J$161,0)</f>
        <v>0</v>
      </c>
      <c r="BH161" s="147">
        <f>IF($N$161="sníž. přenesená",$J$161,0)</f>
        <v>0</v>
      </c>
      <c r="BI161" s="147">
        <f>IF($N$161="nulová",$J$161,0)</f>
        <v>0</v>
      </c>
      <c r="BJ161" s="89" t="s">
        <v>21</v>
      </c>
      <c r="BK161" s="147">
        <f>ROUND($I$161*$H$161,2)</f>
        <v>0</v>
      </c>
      <c r="BL161" s="89" t="s">
        <v>129</v>
      </c>
      <c r="BM161" s="89" t="s">
        <v>380</v>
      </c>
    </row>
    <row r="162" spans="2:65" s="6" customFormat="1" ht="15.75" customHeight="1">
      <c r="B162" s="23"/>
      <c r="C162" s="183" t="s">
        <v>381</v>
      </c>
      <c r="D162" s="183" t="s">
        <v>262</v>
      </c>
      <c r="E162" s="181" t="s">
        <v>382</v>
      </c>
      <c r="F162" s="182" t="s">
        <v>383</v>
      </c>
      <c r="G162" s="183" t="s">
        <v>295</v>
      </c>
      <c r="H162" s="184">
        <v>1</v>
      </c>
      <c r="I162" s="185"/>
      <c r="J162" s="186">
        <f>ROUND($I$162*$H$162,2)</f>
        <v>0</v>
      </c>
      <c r="K162" s="182"/>
      <c r="L162" s="187"/>
      <c r="M162" s="188"/>
      <c r="N162" s="189" t="s">
        <v>42</v>
      </c>
      <c r="O162" s="24"/>
      <c r="P162" s="145">
        <f>$O$162*$H$162</f>
        <v>0</v>
      </c>
      <c r="Q162" s="145">
        <v>0</v>
      </c>
      <c r="R162" s="145">
        <f>$Q$162*$H$162</f>
        <v>0</v>
      </c>
      <c r="S162" s="145">
        <v>0</v>
      </c>
      <c r="T162" s="146">
        <f>$S$162*$H$162</f>
        <v>0</v>
      </c>
      <c r="AR162" s="89" t="s">
        <v>187</v>
      </c>
      <c r="AT162" s="89" t="s">
        <v>262</v>
      </c>
      <c r="AU162" s="89" t="s">
        <v>78</v>
      </c>
      <c r="AY162" s="89" t="s">
        <v>112</v>
      </c>
      <c r="BE162" s="147">
        <f>IF($N$162="základní",$J$162,0)</f>
        <v>0</v>
      </c>
      <c r="BF162" s="147">
        <f>IF($N$162="snížená",$J$162,0)</f>
        <v>0</v>
      </c>
      <c r="BG162" s="147">
        <f>IF($N$162="zákl. přenesená",$J$162,0)</f>
        <v>0</v>
      </c>
      <c r="BH162" s="147">
        <f>IF($N$162="sníž. přenesená",$J$162,0)</f>
        <v>0</v>
      </c>
      <c r="BI162" s="147">
        <f>IF($N$162="nulová",$J$162,0)</f>
        <v>0</v>
      </c>
      <c r="BJ162" s="89" t="s">
        <v>21</v>
      </c>
      <c r="BK162" s="147">
        <f>ROUND($I$162*$H$162,2)</f>
        <v>0</v>
      </c>
      <c r="BL162" s="89" t="s">
        <v>129</v>
      </c>
      <c r="BM162" s="89" t="s">
        <v>384</v>
      </c>
    </row>
    <row r="163" spans="2:65" s="6" customFormat="1" ht="15.75" customHeight="1">
      <c r="B163" s="23"/>
      <c r="C163" s="183" t="s">
        <v>385</v>
      </c>
      <c r="D163" s="183" t="s">
        <v>262</v>
      </c>
      <c r="E163" s="181" t="s">
        <v>386</v>
      </c>
      <c r="F163" s="182" t="s">
        <v>387</v>
      </c>
      <c r="G163" s="183" t="s">
        <v>165</v>
      </c>
      <c r="H163" s="184">
        <v>1</v>
      </c>
      <c r="I163" s="185"/>
      <c r="J163" s="186">
        <f>ROUND($I$163*$H$163,2)</f>
        <v>0</v>
      </c>
      <c r="K163" s="182" t="s">
        <v>156</v>
      </c>
      <c r="L163" s="187"/>
      <c r="M163" s="188"/>
      <c r="N163" s="189" t="s">
        <v>42</v>
      </c>
      <c r="O163" s="24"/>
      <c r="P163" s="145">
        <f>$O$163*$H$163</f>
        <v>0</v>
      </c>
      <c r="Q163" s="145">
        <v>0.014</v>
      </c>
      <c r="R163" s="145">
        <f>$Q$163*$H$163</f>
        <v>0.014</v>
      </c>
      <c r="S163" s="145">
        <v>0</v>
      </c>
      <c r="T163" s="146">
        <f>$S$163*$H$163</f>
        <v>0</v>
      </c>
      <c r="AR163" s="89" t="s">
        <v>187</v>
      </c>
      <c r="AT163" s="89" t="s">
        <v>262</v>
      </c>
      <c r="AU163" s="89" t="s">
        <v>78</v>
      </c>
      <c r="AY163" s="89" t="s">
        <v>112</v>
      </c>
      <c r="BE163" s="147">
        <f>IF($N$163="základní",$J$163,0)</f>
        <v>0</v>
      </c>
      <c r="BF163" s="147">
        <f>IF($N$163="snížená",$J$163,0)</f>
        <v>0</v>
      </c>
      <c r="BG163" s="147">
        <f>IF($N$163="zákl. přenesená",$J$163,0)</f>
        <v>0</v>
      </c>
      <c r="BH163" s="147">
        <f>IF($N$163="sníž. přenesená",$J$163,0)</f>
        <v>0</v>
      </c>
      <c r="BI163" s="147">
        <f>IF($N$163="nulová",$J$163,0)</f>
        <v>0</v>
      </c>
      <c r="BJ163" s="89" t="s">
        <v>21</v>
      </c>
      <c r="BK163" s="147">
        <f>ROUND($I$163*$H$163,2)</f>
        <v>0</v>
      </c>
      <c r="BL163" s="89" t="s">
        <v>129</v>
      </c>
      <c r="BM163" s="89" t="s">
        <v>388</v>
      </c>
    </row>
    <row r="164" spans="2:63" s="125" customFormat="1" ht="30.75" customHeight="1">
      <c r="B164" s="126"/>
      <c r="C164" s="127"/>
      <c r="D164" s="127" t="s">
        <v>70</v>
      </c>
      <c r="E164" s="168" t="s">
        <v>389</v>
      </c>
      <c r="F164" s="168" t="s">
        <v>390</v>
      </c>
      <c r="G164" s="127"/>
      <c r="H164" s="127"/>
      <c r="J164" s="169">
        <f>$BK$164</f>
        <v>0</v>
      </c>
      <c r="K164" s="127"/>
      <c r="L164" s="130"/>
      <c r="M164" s="131"/>
      <c r="N164" s="127"/>
      <c r="O164" s="127"/>
      <c r="P164" s="132">
        <f>SUM($P$165:$P$172)</f>
        <v>0</v>
      </c>
      <c r="Q164" s="127"/>
      <c r="R164" s="132">
        <f>SUM($R$165:$R$172)</f>
        <v>0</v>
      </c>
      <c r="S164" s="127"/>
      <c r="T164" s="133">
        <f>SUM($T$165:$T$172)</f>
        <v>0</v>
      </c>
      <c r="AR164" s="134" t="s">
        <v>21</v>
      </c>
      <c r="AT164" s="134" t="s">
        <v>70</v>
      </c>
      <c r="AU164" s="134" t="s">
        <v>21</v>
      </c>
      <c r="AY164" s="134" t="s">
        <v>112</v>
      </c>
      <c r="BK164" s="135">
        <f>SUM($BK$165:$BK$172)</f>
        <v>0</v>
      </c>
    </row>
    <row r="165" spans="2:65" s="6" customFormat="1" ht="15.75" customHeight="1">
      <c r="B165" s="23"/>
      <c r="C165" s="139" t="s">
        <v>391</v>
      </c>
      <c r="D165" s="139" t="s">
        <v>113</v>
      </c>
      <c r="E165" s="137" t="s">
        <v>392</v>
      </c>
      <c r="F165" s="138" t="s">
        <v>393</v>
      </c>
      <c r="G165" s="139" t="s">
        <v>216</v>
      </c>
      <c r="H165" s="140">
        <v>56.235</v>
      </c>
      <c r="I165" s="141"/>
      <c r="J165" s="142">
        <f>ROUND($I$165*$H$165,2)</f>
        <v>0</v>
      </c>
      <c r="K165" s="138" t="s">
        <v>156</v>
      </c>
      <c r="L165" s="43"/>
      <c r="M165" s="143"/>
      <c r="N165" s="144" t="s">
        <v>42</v>
      </c>
      <c r="O165" s="24"/>
      <c r="P165" s="145">
        <f>$O$165*$H$165</f>
        <v>0</v>
      </c>
      <c r="Q165" s="145">
        <v>0</v>
      </c>
      <c r="R165" s="145">
        <f>$Q$165*$H$165</f>
        <v>0</v>
      </c>
      <c r="S165" s="145">
        <v>0</v>
      </c>
      <c r="T165" s="146">
        <f>$S$165*$H$165</f>
        <v>0</v>
      </c>
      <c r="AR165" s="89" t="s">
        <v>129</v>
      </c>
      <c r="AT165" s="89" t="s">
        <v>113</v>
      </c>
      <c r="AU165" s="89" t="s">
        <v>78</v>
      </c>
      <c r="AY165" s="89" t="s">
        <v>112</v>
      </c>
      <c r="BE165" s="147">
        <f>IF($N$165="základní",$J$165,0)</f>
        <v>0</v>
      </c>
      <c r="BF165" s="147">
        <f>IF($N$165="snížená",$J$165,0)</f>
        <v>0</v>
      </c>
      <c r="BG165" s="147">
        <f>IF($N$165="zákl. přenesená",$J$165,0)</f>
        <v>0</v>
      </c>
      <c r="BH165" s="147">
        <f>IF($N$165="sníž. přenesená",$J$165,0)</f>
        <v>0</v>
      </c>
      <c r="BI165" s="147">
        <f>IF($N$165="nulová",$J$165,0)</f>
        <v>0</v>
      </c>
      <c r="BJ165" s="89" t="s">
        <v>21</v>
      </c>
      <c r="BK165" s="147">
        <f>ROUND($I$165*$H$165,2)</f>
        <v>0</v>
      </c>
      <c r="BL165" s="89" t="s">
        <v>129</v>
      </c>
      <c r="BM165" s="89" t="s">
        <v>394</v>
      </c>
    </row>
    <row r="166" spans="2:47" s="6" customFormat="1" ht="71.25" customHeight="1">
      <c r="B166" s="23"/>
      <c r="C166" s="24"/>
      <c r="D166" s="150" t="s">
        <v>158</v>
      </c>
      <c r="E166" s="24"/>
      <c r="F166" s="170" t="s">
        <v>395</v>
      </c>
      <c r="G166" s="24"/>
      <c r="H166" s="24"/>
      <c r="J166" s="24"/>
      <c r="K166" s="24"/>
      <c r="L166" s="43"/>
      <c r="M166" s="56"/>
      <c r="N166" s="24"/>
      <c r="O166" s="24"/>
      <c r="P166" s="24"/>
      <c r="Q166" s="24"/>
      <c r="R166" s="24"/>
      <c r="S166" s="24"/>
      <c r="T166" s="57"/>
      <c r="AT166" s="6" t="s">
        <v>158</v>
      </c>
      <c r="AU166" s="6" t="s">
        <v>78</v>
      </c>
    </row>
    <row r="167" spans="2:65" s="6" customFormat="1" ht="15.75" customHeight="1">
      <c r="B167" s="23"/>
      <c r="C167" s="136" t="s">
        <v>396</v>
      </c>
      <c r="D167" s="136" t="s">
        <v>113</v>
      </c>
      <c r="E167" s="137" t="s">
        <v>397</v>
      </c>
      <c r="F167" s="138" t="s">
        <v>398</v>
      </c>
      <c r="G167" s="139" t="s">
        <v>216</v>
      </c>
      <c r="H167" s="140">
        <v>1349.64</v>
      </c>
      <c r="I167" s="141"/>
      <c r="J167" s="142">
        <f>ROUND($I$167*$H$167,2)</f>
        <v>0</v>
      </c>
      <c r="K167" s="138" t="s">
        <v>156</v>
      </c>
      <c r="L167" s="43"/>
      <c r="M167" s="143"/>
      <c r="N167" s="144" t="s">
        <v>42</v>
      </c>
      <c r="O167" s="24"/>
      <c r="P167" s="145">
        <f>$O$167*$H$167</f>
        <v>0</v>
      </c>
      <c r="Q167" s="145">
        <v>0</v>
      </c>
      <c r="R167" s="145">
        <f>$Q$167*$H$167</f>
        <v>0</v>
      </c>
      <c r="S167" s="145">
        <v>0</v>
      </c>
      <c r="T167" s="146">
        <f>$S$167*$H$167</f>
        <v>0</v>
      </c>
      <c r="AR167" s="89" t="s">
        <v>129</v>
      </c>
      <c r="AT167" s="89" t="s">
        <v>113</v>
      </c>
      <c r="AU167" s="89" t="s">
        <v>78</v>
      </c>
      <c r="AY167" s="6" t="s">
        <v>112</v>
      </c>
      <c r="BE167" s="147">
        <f>IF($N$167="základní",$J$167,0)</f>
        <v>0</v>
      </c>
      <c r="BF167" s="147">
        <f>IF($N$167="snížená",$J$167,0)</f>
        <v>0</v>
      </c>
      <c r="BG167" s="147">
        <f>IF($N$167="zákl. přenesená",$J$167,0)</f>
        <v>0</v>
      </c>
      <c r="BH167" s="147">
        <f>IF($N$167="sníž. přenesená",$J$167,0)</f>
        <v>0</v>
      </c>
      <c r="BI167" s="147">
        <f>IF($N$167="nulová",$J$167,0)</f>
        <v>0</v>
      </c>
      <c r="BJ167" s="89" t="s">
        <v>21</v>
      </c>
      <c r="BK167" s="147">
        <f>ROUND($I$167*$H$167,2)</f>
        <v>0</v>
      </c>
      <c r="BL167" s="89" t="s">
        <v>129</v>
      </c>
      <c r="BM167" s="89" t="s">
        <v>399</v>
      </c>
    </row>
    <row r="168" spans="2:51" s="6" customFormat="1" ht="15.75" customHeight="1">
      <c r="B168" s="148"/>
      <c r="C168" s="149"/>
      <c r="D168" s="171" t="s">
        <v>120</v>
      </c>
      <c r="E168" s="149"/>
      <c r="F168" s="151" t="s">
        <v>400</v>
      </c>
      <c r="G168" s="149"/>
      <c r="H168" s="152">
        <v>1349.64</v>
      </c>
      <c r="J168" s="149"/>
      <c r="K168" s="149"/>
      <c r="L168" s="153"/>
      <c r="M168" s="154"/>
      <c r="N168" s="149"/>
      <c r="O168" s="149"/>
      <c r="P168" s="149"/>
      <c r="Q168" s="149"/>
      <c r="R168" s="149"/>
      <c r="S168" s="149"/>
      <c r="T168" s="155"/>
      <c r="AT168" s="156" t="s">
        <v>120</v>
      </c>
      <c r="AU168" s="156" t="s">
        <v>78</v>
      </c>
      <c r="AV168" s="156" t="s">
        <v>78</v>
      </c>
      <c r="AW168" s="156" t="s">
        <v>71</v>
      </c>
      <c r="AX168" s="156" t="s">
        <v>21</v>
      </c>
      <c r="AY168" s="156" t="s">
        <v>112</v>
      </c>
    </row>
    <row r="169" spans="2:65" s="6" customFormat="1" ht="15.75" customHeight="1">
      <c r="B169" s="23"/>
      <c r="C169" s="136" t="s">
        <v>401</v>
      </c>
      <c r="D169" s="136" t="s">
        <v>113</v>
      </c>
      <c r="E169" s="137" t="s">
        <v>402</v>
      </c>
      <c r="F169" s="138" t="s">
        <v>403</v>
      </c>
      <c r="G169" s="139" t="s">
        <v>216</v>
      </c>
      <c r="H169" s="140">
        <v>56.235</v>
      </c>
      <c r="I169" s="141"/>
      <c r="J169" s="142">
        <f>ROUND($I$169*$H$169,2)</f>
        <v>0</v>
      </c>
      <c r="K169" s="138" t="s">
        <v>156</v>
      </c>
      <c r="L169" s="43"/>
      <c r="M169" s="143"/>
      <c r="N169" s="144" t="s">
        <v>42</v>
      </c>
      <c r="O169" s="24"/>
      <c r="P169" s="145">
        <f>$O$169*$H$169</f>
        <v>0</v>
      </c>
      <c r="Q169" s="145">
        <v>0</v>
      </c>
      <c r="R169" s="145">
        <f>$Q$169*$H$169</f>
        <v>0</v>
      </c>
      <c r="S169" s="145">
        <v>0</v>
      </c>
      <c r="T169" s="146">
        <f>$S$169*$H$169</f>
        <v>0</v>
      </c>
      <c r="AR169" s="89" t="s">
        <v>129</v>
      </c>
      <c r="AT169" s="89" t="s">
        <v>113</v>
      </c>
      <c r="AU169" s="89" t="s">
        <v>78</v>
      </c>
      <c r="AY169" s="6" t="s">
        <v>112</v>
      </c>
      <c r="BE169" s="147">
        <f>IF($N$169="základní",$J$169,0)</f>
        <v>0</v>
      </c>
      <c r="BF169" s="147">
        <f>IF($N$169="snížená",$J$169,0)</f>
        <v>0</v>
      </c>
      <c r="BG169" s="147">
        <f>IF($N$169="zákl. přenesená",$J$169,0)</f>
        <v>0</v>
      </c>
      <c r="BH169" s="147">
        <f>IF($N$169="sníž. přenesená",$J$169,0)</f>
        <v>0</v>
      </c>
      <c r="BI169" s="147">
        <f>IF($N$169="nulová",$J$169,0)</f>
        <v>0</v>
      </c>
      <c r="BJ169" s="89" t="s">
        <v>21</v>
      </c>
      <c r="BK169" s="147">
        <f>ROUND($I$169*$H$169,2)</f>
        <v>0</v>
      </c>
      <c r="BL169" s="89" t="s">
        <v>129</v>
      </c>
      <c r="BM169" s="89" t="s">
        <v>404</v>
      </c>
    </row>
    <row r="170" spans="2:47" s="6" customFormat="1" ht="30.75" customHeight="1">
      <c r="B170" s="23"/>
      <c r="C170" s="24"/>
      <c r="D170" s="150" t="s">
        <v>158</v>
      </c>
      <c r="E170" s="24"/>
      <c r="F170" s="170" t="s">
        <v>405</v>
      </c>
      <c r="G170" s="24"/>
      <c r="H170" s="24"/>
      <c r="J170" s="24"/>
      <c r="K170" s="24"/>
      <c r="L170" s="43"/>
      <c r="M170" s="56"/>
      <c r="N170" s="24"/>
      <c r="O170" s="24"/>
      <c r="P170" s="24"/>
      <c r="Q170" s="24"/>
      <c r="R170" s="24"/>
      <c r="S170" s="24"/>
      <c r="T170" s="57"/>
      <c r="AT170" s="6" t="s">
        <v>158</v>
      </c>
      <c r="AU170" s="6" t="s">
        <v>78</v>
      </c>
    </row>
    <row r="171" spans="2:65" s="6" customFormat="1" ht="15.75" customHeight="1">
      <c r="B171" s="23"/>
      <c r="C171" s="136" t="s">
        <v>406</v>
      </c>
      <c r="D171" s="136" t="s">
        <v>113</v>
      </c>
      <c r="E171" s="137" t="s">
        <v>407</v>
      </c>
      <c r="F171" s="138" t="s">
        <v>408</v>
      </c>
      <c r="G171" s="139" t="s">
        <v>216</v>
      </c>
      <c r="H171" s="140">
        <v>56.235</v>
      </c>
      <c r="I171" s="141"/>
      <c r="J171" s="142">
        <f>ROUND($I$171*$H$171,2)</f>
        <v>0</v>
      </c>
      <c r="K171" s="138" t="s">
        <v>156</v>
      </c>
      <c r="L171" s="43"/>
      <c r="M171" s="143"/>
      <c r="N171" s="144" t="s">
        <v>42</v>
      </c>
      <c r="O171" s="24"/>
      <c r="P171" s="145">
        <f>$O$171*$H$171</f>
        <v>0</v>
      </c>
      <c r="Q171" s="145">
        <v>0</v>
      </c>
      <c r="R171" s="145">
        <f>$Q$171*$H$171</f>
        <v>0</v>
      </c>
      <c r="S171" s="145">
        <v>0</v>
      </c>
      <c r="T171" s="146">
        <f>$S$171*$H$171</f>
        <v>0</v>
      </c>
      <c r="AR171" s="89" t="s">
        <v>129</v>
      </c>
      <c r="AT171" s="89" t="s">
        <v>113</v>
      </c>
      <c r="AU171" s="89" t="s">
        <v>78</v>
      </c>
      <c r="AY171" s="6" t="s">
        <v>112</v>
      </c>
      <c r="BE171" s="147">
        <f>IF($N$171="základní",$J$171,0)</f>
        <v>0</v>
      </c>
      <c r="BF171" s="147">
        <f>IF($N$171="snížená",$J$171,0)</f>
        <v>0</v>
      </c>
      <c r="BG171" s="147">
        <f>IF($N$171="zákl. přenesená",$J$171,0)</f>
        <v>0</v>
      </c>
      <c r="BH171" s="147">
        <f>IF($N$171="sníž. přenesená",$J$171,0)</f>
        <v>0</v>
      </c>
      <c r="BI171" s="147">
        <f>IF($N$171="nulová",$J$171,0)</f>
        <v>0</v>
      </c>
      <c r="BJ171" s="89" t="s">
        <v>21</v>
      </c>
      <c r="BK171" s="147">
        <f>ROUND($I$171*$H$171,2)</f>
        <v>0</v>
      </c>
      <c r="BL171" s="89" t="s">
        <v>129</v>
      </c>
      <c r="BM171" s="89" t="s">
        <v>409</v>
      </c>
    </row>
    <row r="172" spans="2:47" s="6" customFormat="1" ht="57.75" customHeight="1">
      <c r="B172" s="23"/>
      <c r="C172" s="24"/>
      <c r="D172" s="150" t="s">
        <v>158</v>
      </c>
      <c r="E172" s="24"/>
      <c r="F172" s="170" t="s">
        <v>410</v>
      </c>
      <c r="G172" s="24"/>
      <c r="H172" s="24"/>
      <c r="J172" s="24"/>
      <c r="K172" s="24"/>
      <c r="L172" s="43"/>
      <c r="M172" s="56"/>
      <c r="N172" s="24"/>
      <c r="O172" s="24"/>
      <c r="P172" s="24"/>
      <c r="Q172" s="24"/>
      <c r="R172" s="24"/>
      <c r="S172" s="24"/>
      <c r="T172" s="57"/>
      <c r="AT172" s="6" t="s">
        <v>158</v>
      </c>
      <c r="AU172" s="6" t="s">
        <v>78</v>
      </c>
    </row>
    <row r="173" spans="2:63" s="125" customFormat="1" ht="30.75" customHeight="1">
      <c r="B173" s="126"/>
      <c r="C173" s="127"/>
      <c r="D173" s="127" t="s">
        <v>70</v>
      </c>
      <c r="E173" s="168" t="s">
        <v>211</v>
      </c>
      <c r="F173" s="168" t="s">
        <v>212</v>
      </c>
      <c r="G173" s="127"/>
      <c r="H173" s="127"/>
      <c r="J173" s="169">
        <f>$BK$173</f>
        <v>0</v>
      </c>
      <c r="K173" s="127"/>
      <c r="L173" s="130"/>
      <c r="M173" s="131"/>
      <c r="N173" s="127"/>
      <c r="O173" s="127"/>
      <c r="P173" s="132">
        <f>SUM($P$174:$P$175)</f>
        <v>0</v>
      </c>
      <c r="Q173" s="127"/>
      <c r="R173" s="132">
        <f>SUM($R$174:$R$175)</f>
        <v>0</v>
      </c>
      <c r="S173" s="127"/>
      <c r="T173" s="133">
        <f>SUM($T$174:$T$175)</f>
        <v>0</v>
      </c>
      <c r="AR173" s="134" t="s">
        <v>21</v>
      </c>
      <c r="AT173" s="134" t="s">
        <v>70</v>
      </c>
      <c r="AU173" s="134" t="s">
        <v>21</v>
      </c>
      <c r="AY173" s="134" t="s">
        <v>112</v>
      </c>
      <c r="BK173" s="135">
        <f>SUM($BK$174:$BK$175)</f>
        <v>0</v>
      </c>
    </row>
    <row r="174" spans="2:65" s="6" customFormat="1" ht="15.75" customHeight="1">
      <c r="B174" s="23"/>
      <c r="C174" s="136" t="s">
        <v>411</v>
      </c>
      <c r="D174" s="136" t="s">
        <v>113</v>
      </c>
      <c r="E174" s="137" t="s">
        <v>214</v>
      </c>
      <c r="F174" s="138" t="s">
        <v>215</v>
      </c>
      <c r="G174" s="139" t="s">
        <v>216</v>
      </c>
      <c r="H174" s="140">
        <v>81.11</v>
      </c>
      <c r="I174" s="141"/>
      <c r="J174" s="142">
        <f>ROUND($I$174*$H$174,2)</f>
        <v>0</v>
      </c>
      <c r="K174" s="138" t="s">
        <v>156</v>
      </c>
      <c r="L174" s="43"/>
      <c r="M174" s="143"/>
      <c r="N174" s="144" t="s">
        <v>42</v>
      </c>
      <c r="O174" s="24"/>
      <c r="P174" s="145">
        <f>$O$174*$H$174</f>
        <v>0</v>
      </c>
      <c r="Q174" s="145">
        <v>0</v>
      </c>
      <c r="R174" s="145">
        <f>$Q$174*$H$174</f>
        <v>0</v>
      </c>
      <c r="S174" s="145">
        <v>0</v>
      </c>
      <c r="T174" s="146">
        <f>$S$174*$H$174</f>
        <v>0</v>
      </c>
      <c r="AR174" s="89" t="s">
        <v>129</v>
      </c>
      <c r="AT174" s="89" t="s">
        <v>113</v>
      </c>
      <c r="AU174" s="89" t="s">
        <v>78</v>
      </c>
      <c r="AY174" s="6" t="s">
        <v>112</v>
      </c>
      <c r="BE174" s="147">
        <f>IF($N$174="základní",$J$174,0)</f>
        <v>0</v>
      </c>
      <c r="BF174" s="147">
        <f>IF($N$174="snížená",$J$174,0)</f>
        <v>0</v>
      </c>
      <c r="BG174" s="147">
        <f>IF($N$174="zákl. přenesená",$J$174,0)</f>
        <v>0</v>
      </c>
      <c r="BH174" s="147">
        <f>IF($N$174="sníž. přenesená",$J$174,0)</f>
        <v>0</v>
      </c>
      <c r="BI174" s="147">
        <f>IF($N$174="nulová",$J$174,0)</f>
        <v>0</v>
      </c>
      <c r="BJ174" s="89" t="s">
        <v>21</v>
      </c>
      <c r="BK174" s="147">
        <f>ROUND($I$174*$H$174,2)</f>
        <v>0</v>
      </c>
      <c r="BL174" s="89" t="s">
        <v>129</v>
      </c>
      <c r="BM174" s="89" t="s">
        <v>412</v>
      </c>
    </row>
    <row r="175" spans="2:65" s="6" customFormat="1" ht="15.75" customHeight="1">
      <c r="B175" s="23"/>
      <c r="C175" s="139" t="s">
        <v>413</v>
      </c>
      <c r="D175" s="139" t="s">
        <v>113</v>
      </c>
      <c r="E175" s="137" t="s">
        <v>219</v>
      </c>
      <c r="F175" s="138" t="s">
        <v>220</v>
      </c>
      <c r="G175" s="139" t="s">
        <v>216</v>
      </c>
      <c r="H175" s="140">
        <v>81.11</v>
      </c>
      <c r="I175" s="141"/>
      <c r="J175" s="142">
        <f>ROUND($I$175*$H$175,2)</f>
        <v>0</v>
      </c>
      <c r="K175" s="138" t="s">
        <v>156</v>
      </c>
      <c r="L175" s="43"/>
      <c r="M175" s="143"/>
      <c r="N175" s="144" t="s">
        <v>42</v>
      </c>
      <c r="O175" s="24"/>
      <c r="P175" s="145">
        <f>$O$175*$H$175</f>
        <v>0</v>
      </c>
      <c r="Q175" s="145">
        <v>0</v>
      </c>
      <c r="R175" s="145">
        <f>$Q$175*$H$175</f>
        <v>0</v>
      </c>
      <c r="S175" s="145">
        <v>0</v>
      </c>
      <c r="T175" s="146">
        <f>$S$175*$H$175</f>
        <v>0</v>
      </c>
      <c r="AR175" s="89" t="s">
        <v>129</v>
      </c>
      <c r="AT175" s="89" t="s">
        <v>113</v>
      </c>
      <c r="AU175" s="89" t="s">
        <v>78</v>
      </c>
      <c r="AY175" s="89" t="s">
        <v>112</v>
      </c>
      <c r="BE175" s="147">
        <f>IF($N$175="základní",$J$175,0)</f>
        <v>0</v>
      </c>
      <c r="BF175" s="147">
        <f>IF($N$175="snížená",$J$175,0)</f>
        <v>0</v>
      </c>
      <c r="BG175" s="147">
        <f>IF($N$175="zákl. přenesená",$J$175,0)</f>
        <v>0</v>
      </c>
      <c r="BH175" s="147">
        <f>IF($N$175="sníž. přenesená",$J$175,0)</f>
        <v>0</v>
      </c>
      <c r="BI175" s="147">
        <f>IF($N$175="nulová",$J$175,0)</f>
        <v>0</v>
      </c>
      <c r="BJ175" s="89" t="s">
        <v>21</v>
      </c>
      <c r="BK175" s="147">
        <f>ROUND($I$175*$H$175,2)</f>
        <v>0</v>
      </c>
      <c r="BL175" s="89" t="s">
        <v>129</v>
      </c>
      <c r="BM175" s="89" t="s">
        <v>414</v>
      </c>
    </row>
    <row r="176" spans="2:63" s="125" customFormat="1" ht="37.5" customHeight="1">
      <c r="B176" s="126"/>
      <c r="C176" s="127"/>
      <c r="D176" s="127" t="s">
        <v>70</v>
      </c>
      <c r="E176" s="128" t="s">
        <v>415</v>
      </c>
      <c r="F176" s="128" t="s">
        <v>416</v>
      </c>
      <c r="G176" s="127"/>
      <c r="H176" s="127"/>
      <c r="J176" s="129">
        <f>$BK$176</f>
        <v>0</v>
      </c>
      <c r="K176" s="127"/>
      <c r="L176" s="130"/>
      <c r="M176" s="131"/>
      <c r="N176" s="127"/>
      <c r="O176" s="127"/>
      <c r="P176" s="132">
        <f>$P$177</f>
        <v>0</v>
      </c>
      <c r="Q176" s="127"/>
      <c r="R176" s="132">
        <f>$R$177</f>
        <v>0</v>
      </c>
      <c r="S176" s="127"/>
      <c r="T176" s="133">
        <f>$T$177</f>
        <v>1.925</v>
      </c>
      <c r="AR176" s="134" t="s">
        <v>78</v>
      </c>
      <c r="AT176" s="134" t="s">
        <v>70</v>
      </c>
      <c r="AU176" s="134" t="s">
        <v>71</v>
      </c>
      <c r="AY176" s="134" t="s">
        <v>112</v>
      </c>
      <c r="BK176" s="135">
        <f>$BK$177</f>
        <v>0</v>
      </c>
    </row>
    <row r="177" spans="2:63" s="125" customFormat="1" ht="21" customHeight="1">
      <c r="B177" s="126"/>
      <c r="C177" s="127"/>
      <c r="D177" s="127" t="s">
        <v>70</v>
      </c>
      <c r="E177" s="168" t="s">
        <v>417</v>
      </c>
      <c r="F177" s="168" t="s">
        <v>418</v>
      </c>
      <c r="G177" s="127"/>
      <c r="H177" s="127"/>
      <c r="J177" s="169">
        <f>$BK$177</f>
        <v>0</v>
      </c>
      <c r="K177" s="127"/>
      <c r="L177" s="130"/>
      <c r="M177" s="131"/>
      <c r="N177" s="127"/>
      <c r="O177" s="127"/>
      <c r="P177" s="132">
        <f>SUM($P$178:$P$180)</f>
        <v>0</v>
      </c>
      <c r="Q177" s="127"/>
      <c r="R177" s="132">
        <f>SUM($R$178:$R$180)</f>
        <v>0</v>
      </c>
      <c r="S177" s="127"/>
      <c r="T177" s="133">
        <f>SUM($T$178:$T$180)</f>
        <v>1.925</v>
      </c>
      <c r="AR177" s="134" t="s">
        <v>78</v>
      </c>
      <c r="AT177" s="134" t="s">
        <v>70</v>
      </c>
      <c r="AU177" s="134" t="s">
        <v>21</v>
      </c>
      <c r="AY177" s="134" t="s">
        <v>112</v>
      </c>
      <c r="BK177" s="135">
        <f>SUM($BK$178:$BK$180)</f>
        <v>0</v>
      </c>
    </row>
    <row r="178" spans="2:65" s="6" customFormat="1" ht="15.75" customHeight="1">
      <c r="B178" s="23"/>
      <c r="C178" s="139" t="s">
        <v>419</v>
      </c>
      <c r="D178" s="139" t="s">
        <v>113</v>
      </c>
      <c r="E178" s="137" t="s">
        <v>420</v>
      </c>
      <c r="F178" s="138" t="s">
        <v>421</v>
      </c>
      <c r="G178" s="139" t="s">
        <v>237</v>
      </c>
      <c r="H178" s="140">
        <v>77</v>
      </c>
      <c r="I178" s="141"/>
      <c r="J178" s="142">
        <f>ROUND($I$178*$H$178,2)</f>
        <v>0</v>
      </c>
      <c r="K178" s="138" t="s">
        <v>156</v>
      </c>
      <c r="L178" s="43"/>
      <c r="M178" s="143"/>
      <c r="N178" s="144" t="s">
        <v>42</v>
      </c>
      <c r="O178" s="24"/>
      <c r="P178" s="145">
        <f>$O$178*$H$178</f>
        <v>0</v>
      </c>
      <c r="Q178" s="145">
        <v>0</v>
      </c>
      <c r="R178" s="145">
        <f>$Q$178*$H$178</f>
        <v>0</v>
      </c>
      <c r="S178" s="145">
        <v>0.025</v>
      </c>
      <c r="T178" s="146">
        <f>$S$178*$H$178</f>
        <v>1.925</v>
      </c>
      <c r="AR178" s="89" t="s">
        <v>248</v>
      </c>
      <c r="AT178" s="89" t="s">
        <v>113</v>
      </c>
      <c r="AU178" s="89" t="s">
        <v>78</v>
      </c>
      <c r="AY178" s="89" t="s">
        <v>112</v>
      </c>
      <c r="BE178" s="147">
        <f>IF($N$178="základní",$J$178,0)</f>
        <v>0</v>
      </c>
      <c r="BF178" s="147">
        <f>IF($N$178="snížená",$J$178,0)</f>
        <v>0</v>
      </c>
      <c r="BG178" s="147">
        <f>IF($N$178="zákl. přenesená",$J$178,0)</f>
        <v>0</v>
      </c>
      <c r="BH178" s="147">
        <f>IF($N$178="sníž. přenesená",$J$178,0)</f>
        <v>0</v>
      </c>
      <c r="BI178" s="147">
        <f>IF($N$178="nulová",$J$178,0)</f>
        <v>0</v>
      </c>
      <c r="BJ178" s="89" t="s">
        <v>21</v>
      </c>
      <c r="BK178" s="147">
        <f>ROUND($I$178*$H$178,2)</f>
        <v>0</v>
      </c>
      <c r="BL178" s="89" t="s">
        <v>248</v>
      </c>
      <c r="BM178" s="89" t="s">
        <v>422</v>
      </c>
    </row>
    <row r="179" spans="2:51" s="6" customFormat="1" ht="15.75" customHeight="1">
      <c r="B179" s="148"/>
      <c r="C179" s="149"/>
      <c r="D179" s="150" t="s">
        <v>120</v>
      </c>
      <c r="E179" s="151"/>
      <c r="F179" s="151" t="s">
        <v>423</v>
      </c>
      <c r="G179" s="149"/>
      <c r="H179" s="152">
        <v>77</v>
      </c>
      <c r="J179" s="149"/>
      <c r="K179" s="149"/>
      <c r="L179" s="153"/>
      <c r="M179" s="154"/>
      <c r="N179" s="149"/>
      <c r="O179" s="149"/>
      <c r="P179" s="149"/>
      <c r="Q179" s="149"/>
      <c r="R179" s="149"/>
      <c r="S179" s="149"/>
      <c r="T179" s="155"/>
      <c r="AT179" s="156" t="s">
        <v>120</v>
      </c>
      <c r="AU179" s="156" t="s">
        <v>78</v>
      </c>
      <c r="AV179" s="156" t="s">
        <v>78</v>
      </c>
      <c r="AW179" s="156" t="s">
        <v>94</v>
      </c>
      <c r="AX179" s="156" t="s">
        <v>21</v>
      </c>
      <c r="AY179" s="156" t="s">
        <v>112</v>
      </c>
    </row>
    <row r="180" spans="2:65" s="6" customFormat="1" ht="27" customHeight="1">
      <c r="B180" s="23"/>
      <c r="C180" s="136" t="s">
        <v>424</v>
      </c>
      <c r="D180" s="136" t="s">
        <v>113</v>
      </c>
      <c r="E180" s="137" t="s">
        <v>425</v>
      </c>
      <c r="F180" s="138" t="s">
        <v>426</v>
      </c>
      <c r="G180" s="139" t="s">
        <v>247</v>
      </c>
      <c r="H180" s="140">
        <v>1</v>
      </c>
      <c r="I180" s="141"/>
      <c r="J180" s="142">
        <f>ROUND($I$180*$H$180,2)</f>
        <v>0</v>
      </c>
      <c r="K180" s="138"/>
      <c r="L180" s="43"/>
      <c r="M180" s="143"/>
      <c r="N180" s="157" t="s">
        <v>42</v>
      </c>
      <c r="O180" s="158"/>
      <c r="P180" s="159">
        <f>$O$180*$H$180</f>
        <v>0</v>
      </c>
      <c r="Q180" s="159">
        <v>0</v>
      </c>
      <c r="R180" s="159">
        <f>$Q$180*$H$180</f>
        <v>0</v>
      </c>
      <c r="S180" s="159">
        <v>0</v>
      </c>
      <c r="T180" s="160">
        <f>$S$180*$H$180</f>
        <v>0</v>
      </c>
      <c r="AR180" s="89" t="s">
        <v>248</v>
      </c>
      <c r="AT180" s="89" t="s">
        <v>113</v>
      </c>
      <c r="AU180" s="89" t="s">
        <v>78</v>
      </c>
      <c r="AY180" s="6" t="s">
        <v>112</v>
      </c>
      <c r="BE180" s="147">
        <f>IF($N$180="základní",$J$180,0)</f>
        <v>0</v>
      </c>
      <c r="BF180" s="147">
        <f>IF($N$180="snížená",$J$180,0)</f>
        <v>0</v>
      </c>
      <c r="BG180" s="147">
        <f>IF($N$180="zákl. přenesená",$J$180,0)</f>
        <v>0</v>
      </c>
      <c r="BH180" s="147">
        <f>IF($N$180="sníž. přenesená",$J$180,0)</f>
        <v>0</v>
      </c>
      <c r="BI180" s="147">
        <f>IF($N$180="nulová",$J$180,0)</f>
        <v>0</v>
      </c>
      <c r="BJ180" s="89" t="s">
        <v>21</v>
      </c>
      <c r="BK180" s="147">
        <f>ROUND($I$180*$H$180,2)</f>
        <v>0</v>
      </c>
      <c r="BL180" s="89" t="s">
        <v>248</v>
      </c>
      <c r="BM180" s="89" t="s">
        <v>427</v>
      </c>
    </row>
    <row r="181" spans="2:12" s="6" customFormat="1" ht="7.5" customHeight="1">
      <c r="B181" s="38"/>
      <c r="C181" s="39"/>
      <c r="D181" s="39"/>
      <c r="E181" s="39"/>
      <c r="F181" s="39"/>
      <c r="G181" s="39"/>
      <c r="H181" s="39"/>
      <c r="I181" s="101"/>
      <c r="J181" s="39"/>
      <c r="K181" s="39"/>
      <c r="L181" s="43"/>
    </row>
    <row r="182" s="2" customFormat="1" ht="14.25" customHeight="1"/>
  </sheetData>
  <sheetProtection password="CC35" sheet="1" objects="1" scenarios="1" formatColumns="0" formatRows="0" sort="0" autoFilter="0"/>
  <autoFilter ref="C86:K86"/>
  <mergeCells count="9">
    <mergeCell ref="E79:H79"/>
    <mergeCell ref="G1:H1"/>
    <mergeCell ref="L2:V2"/>
    <mergeCell ref="E7:H7"/>
    <mergeCell ref="E9:H9"/>
    <mergeCell ref="E24:H24"/>
    <mergeCell ref="E45:H45"/>
    <mergeCell ref="E47:H47"/>
    <mergeCell ref="E77:H77"/>
  </mergeCells>
  <hyperlinks>
    <hyperlink ref="F1:G1" location="C2" tooltip="Krycí list soupisu" display="1) Krycí list soupisu"/>
    <hyperlink ref="G1:H1" location="C54" tooltip="Rekapitulace" display="2) Rekapitulace"/>
    <hyperlink ref="J1" location="C86" tooltip="Soupis prací" display="3) Soupis prací"/>
    <hyperlink ref="L1:V1" location="'Rekapitulace stavby'!C2" tooltip="Rekapitulace stavby" display="Rekapitulace stavby"/>
  </hyperlinks>
  <printOptions/>
  <pageMargins left="0.5905511811023623" right="0.5905511811023623" top="0.5905511811023623" bottom="0.5905511811023623" header="0" footer="0"/>
  <pageSetup blackAndWhite="1" fitToHeight="100" fitToWidth="1" horizontalDpi="300" verticalDpi="300" orientation="landscape"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V25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00"/>
      <c r="C1" s="200"/>
      <c r="D1" s="199" t="s">
        <v>1</v>
      </c>
      <c r="E1" s="200"/>
      <c r="F1" s="201" t="s">
        <v>635</v>
      </c>
      <c r="G1" s="324" t="s">
        <v>636</v>
      </c>
      <c r="H1" s="324"/>
      <c r="I1" s="200"/>
      <c r="J1" s="201" t="s">
        <v>637</v>
      </c>
      <c r="K1" s="199" t="s">
        <v>86</v>
      </c>
      <c r="L1" s="201" t="s">
        <v>638</v>
      </c>
      <c r="M1" s="201"/>
      <c r="N1" s="201"/>
      <c r="O1" s="201"/>
      <c r="P1" s="201"/>
      <c r="Q1" s="201"/>
      <c r="R1" s="201"/>
      <c r="S1" s="201"/>
      <c r="T1" s="201"/>
      <c r="U1" s="197"/>
      <c r="V1" s="197"/>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87"/>
      <c r="M2" s="288"/>
      <c r="N2" s="288"/>
      <c r="O2" s="288"/>
      <c r="P2" s="288"/>
      <c r="Q2" s="288"/>
      <c r="R2" s="288"/>
      <c r="S2" s="288"/>
      <c r="T2" s="288"/>
      <c r="U2" s="288"/>
      <c r="V2" s="288"/>
      <c r="AT2" s="2" t="s">
        <v>85</v>
      </c>
    </row>
    <row r="3" spans="2:46" s="2" customFormat="1" ht="7.5" customHeight="1">
      <c r="B3" s="7"/>
      <c r="C3" s="8"/>
      <c r="D3" s="8"/>
      <c r="E3" s="8"/>
      <c r="F3" s="8"/>
      <c r="G3" s="8"/>
      <c r="H3" s="8"/>
      <c r="I3" s="87"/>
      <c r="J3" s="8"/>
      <c r="K3" s="9"/>
      <c r="AT3" s="2" t="s">
        <v>78</v>
      </c>
    </row>
    <row r="4" spans="2:46" s="2" customFormat="1" ht="37.5" customHeight="1">
      <c r="B4" s="10"/>
      <c r="C4" s="11"/>
      <c r="D4" s="12" t="s">
        <v>87</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325" t="str">
        <f>'Rekapitulace stavby'!$K$6</f>
        <v>Oprava barokního opevnění Prahy - aktualizovaná verze 09-2015</v>
      </c>
      <c r="F7" s="317"/>
      <c r="G7" s="317"/>
      <c r="H7" s="317"/>
      <c r="J7" s="11"/>
      <c r="K7" s="13"/>
    </row>
    <row r="8" spans="2:11" s="6" customFormat="1" ht="15.75" customHeight="1">
      <c r="B8" s="23"/>
      <c r="C8" s="24"/>
      <c r="D8" s="19" t="s">
        <v>88</v>
      </c>
      <c r="E8" s="24"/>
      <c r="F8" s="24"/>
      <c r="G8" s="24"/>
      <c r="H8" s="24"/>
      <c r="J8" s="24"/>
      <c r="K8" s="27"/>
    </row>
    <row r="9" spans="2:11" s="6" customFormat="1" ht="37.5" customHeight="1">
      <c r="B9" s="23"/>
      <c r="C9" s="24"/>
      <c r="D9" s="24"/>
      <c r="E9" s="302" t="s">
        <v>428</v>
      </c>
      <c r="F9" s="305"/>
      <c r="G9" s="305"/>
      <c r="H9" s="305"/>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88" t="s">
        <v>20</v>
      </c>
      <c r="J11" s="17"/>
      <c r="K11" s="27"/>
    </row>
    <row r="12" spans="2:11" s="6" customFormat="1" ht="15" customHeight="1">
      <c r="B12" s="23"/>
      <c r="C12" s="24"/>
      <c r="D12" s="19" t="s">
        <v>22</v>
      </c>
      <c r="E12" s="24"/>
      <c r="F12" s="17" t="s">
        <v>23</v>
      </c>
      <c r="G12" s="24"/>
      <c r="H12" s="24"/>
      <c r="I12" s="88" t="s">
        <v>24</v>
      </c>
      <c r="J12" s="52" t="str">
        <f>'Rekapitulace stavby'!$AN$8</f>
        <v>11.09.2015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88" t="s">
        <v>29</v>
      </c>
      <c r="J14" s="17">
        <f>IF('Rekapitulace stavby'!$AN$10="","",'Rekapitulace stavby'!$AN$10)</f>
      </c>
      <c r="K14" s="27"/>
    </row>
    <row r="15" spans="2:11" s="6" customFormat="1" ht="18.75" customHeight="1">
      <c r="B15" s="23"/>
      <c r="C15" s="24"/>
      <c r="D15" s="24"/>
      <c r="E15" s="17" t="str">
        <f>IF('Rekapitulace stavby'!$E$11="","",'Rekapitulace stavby'!$E$11)</f>
        <v>Úřad vlády ČR</v>
      </c>
      <c r="F15" s="24"/>
      <c r="G15" s="24"/>
      <c r="H15" s="24"/>
      <c r="I15" s="88" t="s">
        <v>31</v>
      </c>
      <c r="J15" s="17">
        <f>IF('Rekapitulace stavby'!$AN$11="","",'Rekapitulace stavby'!$AN$11)</f>
      </c>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88"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88" t="s">
        <v>29</v>
      </c>
      <c r="J20" s="17">
        <f>IF('Rekapitulace stavby'!$AN$16="","",'Rekapitulace stavby'!$AN$16)</f>
      </c>
      <c r="K20" s="27"/>
    </row>
    <row r="21" spans="2:11" s="6" customFormat="1" ht="18.75" customHeight="1">
      <c r="B21" s="23"/>
      <c r="C21" s="24"/>
      <c r="D21" s="24"/>
      <c r="E21" s="17" t="str">
        <f>IF('Rekapitulace stavby'!$E$17="","",'Rekapitulace stavby'!$E$17)</f>
        <v> </v>
      </c>
      <c r="F21" s="24"/>
      <c r="G21" s="24"/>
      <c r="H21" s="24"/>
      <c r="I21" s="88" t="s">
        <v>31</v>
      </c>
      <c r="J21" s="17">
        <f>IF('Rekapitulace stavby'!$AN$17="","",'Rekapitulace stavby'!$AN$17)</f>
      </c>
      <c r="K21" s="27"/>
    </row>
    <row r="22" spans="2:11" s="6" customFormat="1" ht="7.5" customHeight="1">
      <c r="B22" s="23"/>
      <c r="C22" s="24"/>
      <c r="D22" s="24"/>
      <c r="E22" s="24"/>
      <c r="F22" s="24"/>
      <c r="G22" s="24"/>
      <c r="H22" s="24"/>
      <c r="J22" s="24"/>
      <c r="K22" s="27"/>
    </row>
    <row r="23" spans="2:11" s="6" customFormat="1" ht="15" customHeight="1">
      <c r="B23" s="23"/>
      <c r="C23" s="24"/>
      <c r="D23" s="19" t="s">
        <v>36</v>
      </c>
      <c r="E23" s="24"/>
      <c r="F23" s="24"/>
      <c r="G23" s="24"/>
      <c r="H23" s="24"/>
      <c r="J23" s="24"/>
      <c r="K23" s="27"/>
    </row>
    <row r="24" spans="2:11" s="89" customFormat="1" ht="15.75" customHeight="1">
      <c r="B24" s="90"/>
      <c r="C24" s="91"/>
      <c r="D24" s="91"/>
      <c r="E24" s="320"/>
      <c r="F24" s="326"/>
      <c r="G24" s="326"/>
      <c r="H24" s="326"/>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37</v>
      </c>
      <c r="E27" s="24"/>
      <c r="F27" s="24"/>
      <c r="G27" s="24"/>
      <c r="H27" s="24"/>
      <c r="J27" s="67">
        <f>ROUND($J$87,2)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39</v>
      </c>
      <c r="G29" s="24"/>
      <c r="H29" s="24"/>
      <c r="I29" s="95" t="s">
        <v>38</v>
      </c>
      <c r="J29" s="28" t="s">
        <v>40</v>
      </c>
      <c r="K29" s="27"/>
    </row>
    <row r="30" spans="2:11" s="6" customFormat="1" ht="15" customHeight="1">
      <c r="B30" s="23"/>
      <c r="C30" s="24"/>
      <c r="D30" s="30" t="s">
        <v>41</v>
      </c>
      <c r="E30" s="30" t="s">
        <v>42</v>
      </c>
      <c r="F30" s="96">
        <f>ROUND(SUM($BE$87:$BE$249),2)</f>
        <v>0</v>
      </c>
      <c r="G30" s="24"/>
      <c r="H30" s="24"/>
      <c r="I30" s="97">
        <v>0.21</v>
      </c>
      <c r="J30" s="96">
        <f>ROUND(ROUND((SUM($BE$87:$BE$249)),2)*$I$30,2)</f>
        <v>0</v>
      </c>
      <c r="K30" s="27"/>
    </row>
    <row r="31" spans="2:11" s="6" customFormat="1" ht="15" customHeight="1">
      <c r="B31" s="23"/>
      <c r="C31" s="24"/>
      <c r="D31" s="24"/>
      <c r="E31" s="30" t="s">
        <v>43</v>
      </c>
      <c r="F31" s="96">
        <f>ROUND(SUM($BF$87:$BF$249),2)</f>
        <v>0</v>
      </c>
      <c r="G31" s="24"/>
      <c r="H31" s="24"/>
      <c r="I31" s="97">
        <v>0.15</v>
      </c>
      <c r="J31" s="96">
        <f>ROUND(ROUND((SUM($BF$87:$BF$249)),2)*$I$31,2)</f>
        <v>0</v>
      </c>
      <c r="K31" s="27"/>
    </row>
    <row r="32" spans="2:11" s="6" customFormat="1" ht="15" customHeight="1" hidden="1">
      <c r="B32" s="23"/>
      <c r="C32" s="24"/>
      <c r="D32" s="24"/>
      <c r="E32" s="30" t="s">
        <v>44</v>
      </c>
      <c r="F32" s="96">
        <f>ROUND(SUM($BG$87:$BG$249),2)</f>
        <v>0</v>
      </c>
      <c r="G32" s="24"/>
      <c r="H32" s="24"/>
      <c r="I32" s="97">
        <v>0.21</v>
      </c>
      <c r="J32" s="96">
        <v>0</v>
      </c>
      <c r="K32" s="27"/>
    </row>
    <row r="33" spans="2:11" s="6" customFormat="1" ht="15" customHeight="1" hidden="1">
      <c r="B33" s="23"/>
      <c r="C33" s="24"/>
      <c r="D33" s="24"/>
      <c r="E33" s="30" t="s">
        <v>45</v>
      </c>
      <c r="F33" s="96">
        <f>ROUND(SUM($BH$87:$BH$249),2)</f>
        <v>0</v>
      </c>
      <c r="G33" s="24"/>
      <c r="H33" s="24"/>
      <c r="I33" s="97">
        <v>0.15</v>
      </c>
      <c r="J33" s="96">
        <v>0</v>
      </c>
      <c r="K33" s="27"/>
    </row>
    <row r="34" spans="2:11" s="6" customFormat="1" ht="15" customHeight="1" hidden="1">
      <c r="B34" s="23"/>
      <c r="C34" s="24"/>
      <c r="D34" s="24"/>
      <c r="E34" s="30" t="s">
        <v>46</v>
      </c>
      <c r="F34" s="96">
        <f>ROUND(SUM($BI$87:$BI$249),2)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47</v>
      </c>
      <c r="E36" s="34"/>
      <c r="F36" s="34"/>
      <c r="G36" s="98" t="s">
        <v>48</v>
      </c>
      <c r="H36" s="35" t="s">
        <v>49</v>
      </c>
      <c r="I36" s="99"/>
      <c r="J36" s="36">
        <f>SUM($J$27:$J$34)</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90</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325" t="str">
        <f>$E$7</f>
        <v>Oprava barokního opevnění Prahy - aktualizovaná verze 09-2015</v>
      </c>
      <c r="F45" s="305"/>
      <c r="G45" s="305"/>
      <c r="H45" s="305"/>
      <c r="J45" s="24"/>
      <c r="K45" s="27"/>
    </row>
    <row r="46" spans="2:11" s="6" customFormat="1" ht="15" customHeight="1">
      <c r="B46" s="23"/>
      <c r="C46" s="19" t="s">
        <v>88</v>
      </c>
      <c r="D46" s="24"/>
      <c r="E46" s="24"/>
      <c r="F46" s="24"/>
      <c r="G46" s="24"/>
      <c r="H46" s="24"/>
      <c r="J46" s="24"/>
      <c r="K46" s="27"/>
    </row>
    <row r="47" spans="2:11" s="6" customFormat="1" ht="19.5" customHeight="1">
      <c r="B47" s="23"/>
      <c r="C47" s="24"/>
      <c r="D47" s="24"/>
      <c r="E47" s="302" t="str">
        <f>$E$9</f>
        <v>3 - Opěrná zeď 2A, 2B</v>
      </c>
      <c r="F47" s="305"/>
      <c r="G47" s="305"/>
      <c r="H47" s="305"/>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 </v>
      </c>
      <c r="G49" s="24"/>
      <c r="H49" s="24"/>
      <c r="I49" s="88" t="s">
        <v>24</v>
      </c>
      <c r="J49" s="52" t="str">
        <f>IF($J$12="","",$J$12)</f>
        <v>11.09.2015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Úřad vlády ČR</v>
      </c>
      <c r="G51" s="24"/>
      <c r="H51" s="24"/>
      <c r="I51" s="88" t="s">
        <v>34</v>
      </c>
      <c r="J51" s="17" t="str">
        <f>$E$21</f>
        <v> </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91</v>
      </c>
      <c r="D54" s="32"/>
      <c r="E54" s="32"/>
      <c r="F54" s="32"/>
      <c r="G54" s="32"/>
      <c r="H54" s="32"/>
      <c r="I54" s="106"/>
      <c r="J54" s="107" t="s">
        <v>92</v>
      </c>
      <c r="K54" s="37"/>
    </row>
    <row r="55" spans="2:11" s="6" customFormat="1" ht="11.25" customHeight="1">
      <c r="B55" s="23"/>
      <c r="C55" s="24"/>
      <c r="D55" s="24"/>
      <c r="E55" s="24"/>
      <c r="F55" s="24"/>
      <c r="G55" s="24"/>
      <c r="H55" s="24"/>
      <c r="J55" s="24"/>
      <c r="K55" s="27"/>
    </row>
    <row r="56" spans="2:47" s="6" customFormat="1" ht="30" customHeight="1">
      <c r="B56" s="23"/>
      <c r="C56" s="66" t="s">
        <v>93</v>
      </c>
      <c r="D56" s="24"/>
      <c r="E56" s="24"/>
      <c r="F56" s="24"/>
      <c r="G56" s="24"/>
      <c r="H56" s="24"/>
      <c r="J56" s="67">
        <f>$J$87</f>
        <v>0</v>
      </c>
      <c r="K56" s="27"/>
      <c r="AU56" s="6" t="s">
        <v>94</v>
      </c>
    </row>
    <row r="57" spans="2:11" s="73" customFormat="1" ht="25.5" customHeight="1">
      <c r="B57" s="108"/>
      <c r="C57" s="109"/>
      <c r="D57" s="110" t="s">
        <v>146</v>
      </c>
      <c r="E57" s="110"/>
      <c r="F57" s="110"/>
      <c r="G57" s="110"/>
      <c r="H57" s="110"/>
      <c r="I57" s="111"/>
      <c r="J57" s="112">
        <f>$J$88</f>
        <v>0</v>
      </c>
      <c r="K57" s="113"/>
    </row>
    <row r="58" spans="2:11" s="161" customFormat="1" ht="21" customHeight="1">
      <c r="B58" s="162"/>
      <c r="C58" s="163"/>
      <c r="D58" s="164" t="s">
        <v>147</v>
      </c>
      <c r="E58" s="164"/>
      <c r="F58" s="164"/>
      <c r="G58" s="164"/>
      <c r="H58" s="164"/>
      <c r="I58" s="165"/>
      <c r="J58" s="166">
        <f>$J$89</f>
        <v>0</v>
      </c>
      <c r="K58" s="167"/>
    </row>
    <row r="59" spans="2:11" s="161" customFormat="1" ht="15.75" customHeight="1">
      <c r="B59" s="162"/>
      <c r="C59" s="163"/>
      <c r="D59" s="164" t="s">
        <v>223</v>
      </c>
      <c r="E59" s="164"/>
      <c r="F59" s="164"/>
      <c r="G59" s="164"/>
      <c r="H59" s="164"/>
      <c r="I59" s="165"/>
      <c r="J59" s="166">
        <f>$J$118</f>
        <v>0</v>
      </c>
      <c r="K59" s="167"/>
    </row>
    <row r="60" spans="2:11" s="161" customFormat="1" ht="21" customHeight="1">
      <c r="B60" s="162"/>
      <c r="C60" s="163"/>
      <c r="D60" s="164" t="s">
        <v>224</v>
      </c>
      <c r="E60" s="164"/>
      <c r="F60" s="164"/>
      <c r="G60" s="164"/>
      <c r="H60" s="164"/>
      <c r="I60" s="165"/>
      <c r="J60" s="166">
        <f>$J$127</f>
        <v>0</v>
      </c>
      <c r="K60" s="167"/>
    </row>
    <row r="61" spans="2:11" s="161" customFormat="1" ht="21" customHeight="1">
      <c r="B61" s="162"/>
      <c r="C61" s="163"/>
      <c r="D61" s="164" t="s">
        <v>226</v>
      </c>
      <c r="E61" s="164"/>
      <c r="F61" s="164"/>
      <c r="G61" s="164"/>
      <c r="H61" s="164"/>
      <c r="I61" s="165"/>
      <c r="J61" s="166">
        <f>$J$140</f>
        <v>0</v>
      </c>
      <c r="K61" s="167"/>
    </row>
    <row r="62" spans="2:11" s="161" customFormat="1" ht="21" customHeight="1">
      <c r="B62" s="162"/>
      <c r="C62" s="163"/>
      <c r="D62" s="164" t="s">
        <v>429</v>
      </c>
      <c r="E62" s="164"/>
      <c r="F62" s="164"/>
      <c r="G62" s="164"/>
      <c r="H62" s="164"/>
      <c r="I62" s="165"/>
      <c r="J62" s="166">
        <f>$J$157</f>
        <v>0</v>
      </c>
      <c r="K62" s="167"/>
    </row>
    <row r="63" spans="2:11" s="161" customFormat="1" ht="21" customHeight="1">
      <c r="B63" s="162"/>
      <c r="C63" s="163"/>
      <c r="D63" s="164" t="s">
        <v>148</v>
      </c>
      <c r="E63" s="164"/>
      <c r="F63" s="164"/>
      <c r="G63" s="164"/>
      <c r="H63" s="164"/>
      <c r="I63" s="165"/>
      <c r="J63" s="166">
        <f>$J$161</f>
        <v>0</v>
      </c>
      <c r="K63" s="167"/>
    </row>
    <row r="64" spans="2:11" s="161" customFormat="1" ht="21" customHeight="1">
      <c r="B64" s="162"/>
      <c r="C64" s="163"/>
      <c r="D64" s="164" t="s">
        <v>227</v>
      </c>
      <c r="E64" s="164"/>
      <c r="F64" s="164"/>
      <c r="G64" s="164"/>
      <c r="H64" s="164"/>
      <c r="I64" s="165"/>
      <c r="J64" s="166">
        <f>$J$232</f>
        <v>0</v>
      </c>
      <c r="K64" s="167"/>
    </row>
    <row r="65" spans="2:11" s="161" customFormat="1" ht="21" customHeight="1">
      <c r="B65" s="162"/>
      <c r="C65" s="163"/>
      <c r="D65" s="164" t="s">
        <v>149</v>
      </c>
      <c r="E65" s="164"/>
      <c r="F65" s="164"/>
      <c r="G65" s="164"/>
      <c r="H65" s="164"/>
      <c r="I65" s="165"/>
      <c r="J65" s="166">
        <f>$J$241</f>
        <v>0</v>
      </c>
      <c r="K65" s="167"/>
    </row>
    <row r="66" spans="2:11" s="73" customFormat="1" ht="25.5" customHeight="1">
      <c r="B66" s="108"/>
      <c r="C66" s="109"/>
      <c r="D66" s="110" t="s">
        <v>228</v>
      </c>
      <c r="E66" s="110"/>
      <c r="F66" s="110"/>
      <c r="G66" s="110"/>
      <c r="H66" s="110"/>
      <c r="I66" s="111"/>
      <c r="J66" s="112">
        <f>$J$244</f>
        <v>0</v>
      </c>
      <c r="K66" s="113"/>
    </row>
    <row r="67" spans="2:11" s="161" customFormat="1" ht="21" customHeight="1">
      <c r="B67" s="162"/>
      <c r="C67" s="163"/>
      <c r="D67" s="164" t="s">
        <v>229</v>
      </c>
      <c r="E67" s="164"/>
      <c r="F67" s="164"/>
      <c r="G67" s="164"/>
      <c r="H67" s="164"/>
      <c r="I67" s="165"/>
      <c r="J67" s="166">
        <f>$J$245</f>
        <v>0</v>
      </c>
      <c r="K67" s="167"/>
    </row>
    <row r="68" spans="2:11" s="6" customFormat="1" ht="22.5" customHeight="1">
      <c r="B68" s="23"/>
      <c r="C68" s="24"/>
      <c r="D68" s="24"/>
      <c r="E68" s="24"/>
      <c r="F68" s="24"/>
      <c r="G68" s="24"/>
      <c r="H68" s="24"/>
      <c r="J68" s="24"/>
      <c r="K68" s="27"/>
    </row>
    <row r="69" spans="2:11" s="6" customFormat="1" ht="7.5" customHeight="1">
      <c r="B69" s="38"/>
      <c r="C69" s="39"/>
      <c r="D69" s="39"/>
      <c r="E69" s="39"/>
      <c r="F69" s="39"/>
      <c r="G69" s="39"/>
      <c r="H69" s="39"/>
      <c r="I69" s="101"/>
      <c r="J69" s="39"/>
      <c r="K69" s="40"/>
    </row>
    <row r="73" spans="2:12" s="6" customFormat="1" ht="7.5" customHeight="1">
      <c r="B73" s="41"/>
      <c r="C73" s="42"/>
      <c r="D73" s="42"/>
      <c r="E73" s="42"/>
      <c r="F73" s="42"/>
      <c r="G73" s="42"/>
      <c r="H73" s="42"/>
      <c r="I73" s="103"/>
      <c r="J73" s="42"/>
      <c r="K73" s="42"/>
      <c r="L73" s="43"/>
    </row>
    <row r="74" spans="2:12" s="6" customFormat="1" ht="37.5" customHeight="1">
      <c r="B74" s="23"/>
      <c r="C74" s="12" t="s">
        <v>96</v>
      </c>
      <c r="D74" s="24"/>
      <c r="E74" s="24"/>
      <c r="F74" s="24"/>
      <c r="G74" s="24"/>
      <c r="H74" s="24"/>
      <c r="J74" s="24"/>
      <c r="K74" s="24"/>
      <c r="L74" s="43"/>
    </row>
    <row r="75" spans="2:12" s="6" customFormat="1" ht="7.5" customHeight="1">
      <c r="B75" s="23"/>
      <c r="C75" s="24"/>
      <c r="D75" s="24"/>
      <c r="E75" s="24"/>
      <c r="F75" s="24"/>
      <c r="G75" s="24"/>
      <c r="H75" s="24"/>
      <c r="J75" s="24"/>
      <c r="K75" s="24"/>
      <c r="L75" s="43"/>
    </row>
    <row r="76" spans="2:12" s="6" customFormat="1" ht="15" customHeight="1">
      <c r="B76" s="23"/>
      <c r="C76" s="19" t="s">
        <v>16</v>
      </c>
      <c r="D76" s="24"/>
      <c r="E76" s="24"/>
      <c r="F76" s="24"/>
      <c r="G76" s="24"/>
      <c r="H76" s="24"/>
      <c r="J76" s="24"/>
      <c r="K76" s="24"/>
      <c r="L76" s="43"/>
    </row>
    <row r="77" spans="2:12" s="6" customFormat="1" ht="16.5" customHeight="1">
      <c r="B77" s="23"/>
      <c r="C77" s="24"/>
      <c r="D77" s="24"/>
      <c r="E77" s="325" t="str">
        <f>$E$7</f>
        <v>Oprava barokního opevnění Prahy - aktualizovaná verze 09-2015</v>
      </c>
      <c r="F77" s="305"/>
      <c r="G77" s="305"/>
      <c r="H77" s="305"/>
      <c r="J77" s="24"/>
      <c r="K77" s="24"/>
      <c r="L77" s="43"/>
    </row>
    <row r="78" spans="2:12" s="6" customFormat="1" ht="15" customHeight="1">
      <c r="B78" s="23"/>
      <c r="C78" s="19" t="s">
        <v>88</v>
      </c>
      <c r="D78" s="24"/>
      <c r="E78" s="24"/>
      <c r="F78" s="24"/>
      <c r="G78" s="24"/>
      <c r="H78" s="24"/>
      <c r="J78" s="24"/>
      <c r="K78" s="24"/>
      <c r="L78" s="43"/>
    </row>
    <row r="79" spans="2:12" s="6" customFormat="1" ht="19.5" customHeight="1">
      <c r="B79" s="23"/>
      <c r="C79" s="24"/>
      <c r="D79" s="24"/>
      <c r="E79" s="302" t="str">
        <f>$E$9</f>
        <v>3 - Opěrná zeď 2A, 2B</v>
      </c>
      <c r="F79" s="305"/>
      <c r="G79" s="305"/>
      <c r="H79" s="305"/>
      <c r="J79" s="24"/>
      <c r="K79" s="24"/>
      <c r="L79" s="43"/>
    </row>
    <row r="80" spans="2:12" s="6" customFormat="1" ht="7.5" customHeight="1">
      <c r="B80" s="23"/>
      <c r="C80" s="24"/>
      <c r="D80" s="24"/>
      <c r="E80" s="24"/>
      <c r="F80" s="24"/>
      <c r="G80" s="24"/>
      <c r="H80" s="24"/>
      <c r="J80" s="24"/>
      <c r="K80" s="24"/>
      <c r="L80" s="43"/>
    </row>
    <row r="81" spans="2:12" s="6" customFormat="1" ht="18.75" customHeight="1">
      <c r="B81" s="23"/>
      <c r="C81" s="19" t="s">
        <v>22</v>
      </c>
      <c r="D81" s="24"/>
      <c r="E81" s="24"/>
      <c r="F81" s="17" t="str">
        <f>$F$12</f>
        <v> </v>
      </c>
      <c r="G81" s="24"/>
      <c r="H81" s="24"/>
      <c r="I81" s="88" t="s">
        <v>24</v>
      </c>
      <c r="J81" s="52" t="str">
        <f>IF($J$12="","",$J$12)</f>
        <v>11.09.2015</v>
      </c>
      <c r="K81" s="24"/>
      <c r="L81" s="43"/>
    </row>
    <row r="82" spans="2:12" s="6" customFormat="1" ht="7.5" customHeight="1">
      <c r="B82" s="23"/>
      <c r="C82" s="24"/>
      <c r="D82" s="24"/>
      <c r="E82" s="24"/>
      <c r="F82" s="24"/>
      <c r="G82" s="24"/>
      <c r="H82" s="24"/>
      <c r="J82" s="24"/>
      <c r="K82" s="24"/>
      <c r="L82" s="43"/>
    </row>
    <row r="83" spans="2:12" s="6" customFormat="1" ht="15.75" customHeight="1">
      <c r="B83" s="23"/>
      <c r="C83" s="19" t="s">
        <v>28</v>
      </c>
      <c r="D83" s="24"/>
      <c r="E83" s="24"/>
      <c r="F83" s="17" t="str">
        <f>$E$15</f>
        <v>Úřad vlády ČR</v>
      </c>
      <c r="G83" s="24"/>
      <c r="H83" s="24"/>
      <c r="I83" s="88" t="s">
        <v>34</v>
      </c>
      <c r="J83" s="17" t="str">
        <f>$E$21</f>
        <v> </v>
      </c>
      <c r="K83" s="24"/>
      <c r="L83" s="43"/>
    </row>
    <row r="84" spans="2:12" s="6" customFormat="1" ht="15" customHeight="1">
      <c r="B84" s="23"/>
      <c r="C84" s="19" t="s">
        <v>32</v>
      </c>
      <c r="D84" s="24"/>
      <c r="E84" s="24"/>
      <c r="F84" s="17">
        <f>IF($E$18="","",$E$18)</f>
      </c>
      <c r="G84" s="24"/>
      <c r="H84" s="24"/>
      <c r="J84" s="24"/>
      <c r="K84" s="24"/>
      <c r="L84" s="43"/>
    </row>
    <row r="85" spans="2:12" s="6" customFormat="1" ht="11.25" customHeight="1">
      <c r="B85" s="23"/>
      <c r="C85" s="24"/>
      <c r="D85" s="24"/>
      <c r="E85" s="24"/>
      <c r="F85" s="24"/>
      <c r="G85" s="24"/>
      <c r="H85" s="24"/>
      <c r="J85" s="24"/>
      <c r="K85" s="24"/>
      <c r="L85" s="43"/>
    </row>
    <row r="86" spans="2:20" s="114" customFormat="1" ht="30" customHeight="1">
      <c r="B86" s="115"/>
      <c r="C86" s="116" t="s">
        <v>97</v>
      </c>
      <c r="D86" s="117" t="s">
        <v>56</v>
      </c>
      <c r="E86" s="117" t="s">
        <v>52</v>
      </c>
      <c r="F86" s="117" t="s">
        <v>98</v>
      </c>
      <c r="G86" s="117" t="s">
        <v>99</v>
      </c>
      <c r="H86" s="117" t="s">
        <v>100</v>
      </c>
      <c r="I86" s="118" t="s">
        <v>101</v>
      </c>
      <c r="J86" s="117" t="s">
        <v>102</v>
      </c>
      <c r="K86" s="119" t="s">
        <v>103</v>
      </c>
      <c r="L86" s="120"/>
      <c r="M86" s="59" t="s">
        <v>104</v>
      </c>
      <c r="N86" s="60" t="s">
        <v>41</v>
      </c>
      <c r="O86" s="60" t="s">
        <v>105</v>
      </c>
      <c r="P86" s="60" t="s">
        <v>106</v>
      </c>
      <c r="Q86" s="60" t="s">
        <v>107</v>
      </c>
      <c r="R86" s="60" t="s">
        <v>108</v>
      </c>
      <c r="S86" s="60" t="s">
        <v>109</v>
      </c>
      <c r="T86" s="61" t="s">
        <v>110</v>
      </c>
    </row>
    <row r="87" spans="2:63" s="6" customFormat="1" ht="30" customHeight="1">
      <c r="B87" s="23"/>
      <c r="C87" s="66" t="s">
        <v>93</v>
      </c>
      <c r="D87" s="24"/>
      <c r="E87" s="24"/>
      <c r="F87" s="24"/>
      <c r="G87" s="24"/>
      <c r="H87" s="24"/>
      <c r="J87" s="121">
        <f>$BK$87</f>
        <v>0</v>
      </c>
      <c r="K87" s="24"/>
      <c r="L87" s="43"/>
      <c r="M87" s="63"/>
      <c r="N87" s="64"/>
      <c r="O87" s="64"/>
      <c r="P87" s="122">
        <f>$P$88+$P$244</f>
        <v>0</v>
      </c>
      <c r="Q87" s="64"/>
      <c r="R87" s="122">
        <f>$R$88+$R$244</f>
        <v>662.7994118500001</v>
      </c>
      <c r="S87" s="64"/>
      <c r="T87" s="123">
        <f>$T$88+$T$244</f>
        <v>702.561525</v>
      </c>
      <c r="AT87" s="6" t="s">
        <v>70</v>
      </c>
      <c r="AU87" s="6" t="s">
        <v>94</v>
      </c>
      <c r="BK87" s="124">
        <f>$BK$88+$BK$244</f>
        <v>0</v>
      </c>
    </row>
    <row r="88" spans="2:63" s="125" customFormat="1" ht="37.5" customHeight="1">
      <c r="B88" s="126"/>
      <c r="C88" s="127"/>
      <c r="D88" s="127" t="s">
        <v>70</v>
      </c>
      <c r="E88" s="128" t="s">
        <v>150</v>
      </c>
      <c r="F88" s="128" t="s">
        <v>151</v>
      </c>
      <c r="G88" s="127"/>
      <c r="H88" s="127"/>
      <c r="J88" s="129">
        <f>$BK$88</f>
        <v>0</v>
      </c>
      <c r="K88" s="127"/>
      <c r="L88" s="130"/>
      <c r="M88" s="131"/>
      <c r="N88" s="127"/>
      <c r="O88" s="127"/>
      <c r="P88" s="132">
        <f>$P$89+$P$127+$P$140+$P$157+$P$161+$P$232+$P$241</f>
        <v>0</v>
      </c>
      <c r="Q88" s="127"/>
      <c r="R88" s="132">
        <f>$R$89+$R$127+$R$140+$R$157+$R$161+$R$232+$R$241</f>
        <v>662.7994118500001</v>
      </c>
      <c r="S88" s="127"/>
      <c r="T88" s="133">
        <f>$T$89+$T$127+$T$140+$T$157+$T$161+$T$232+$T$241</f>
        <v>702.561525</v>
      </c>
      <c r="AR88" s="134" t="s">
        <v>21</v>
      </c>
      <c r="AT88" s="134" t="s">
        <v>70</v>
      </c>
      <c r="AU88" s="134" t="s">
        <v>71</v>
      </c>
      <c r="AY88" s="134" t="s">
        <v>112</v>
      </c>
      <c r="BK88" s="135">
        <f>$BK$89+$BK$127+$BK$140+$BK$157+$BK$161+$BK$232+$BK$241</f>
        <v>0</v>
      </c>
    </row>
    <row r="89" spans="2:63" s="125" customFormat="1" ht="21" customHeight="1">
      <c r="B89" s="126"/>
      <c r="C89" s="127"/>
      <c r="D89" s="127" t="s">
        <v>70</v>
      </c>
      <c r="E89" s="168" t="s">
        <v>21</v>
      </c>
      <c r="F89" s="168" t="s">
        <v>152</v>
      </c>
      <c r="G89" s="127"/>
      <c r="H89" s="127"/>
      <c r="J89" s="169">
        <f>$BK$89</f>
        <v>0</v>
      </c>
      <c r="K89" s="127"/>
      <c r="L89" s="130"/>
      <c r="M89" s="131"/>
      <c r="N89" s="127"/>
      <c r="O89" s="127"/>
      <c r="P89" s="132">
        <f>$P$90+SUM($P$91:$P$118)</f>
        <v>0</v>
      </c>
      <c r="Q89" s="127"/>
      <c r="R89" s="132">
        <f>$R$90+SUM($R$91:$R$118)</f>
        <v>0.010435000000000002</v>
      </c>
      <c r="S89" s="127"/>
      <c r="T89" s="133">
        <f>$T$90+SUM($T$91:$T$118)</f>
        <v>0</v>
      </c>
      <c r="AR89" s="134" t="s">
        <v>21</v>
      </c>
      <c r="AT89" s="134" t="s">
        <v>70</v>
      </c>
      <c r="AU89" s="134" t="s">
        <v>21</v>
      </c>
      <c r="AY89" s="134" t="s">
        <v>112</v>
      </c>
      <c r="BK89" s="135">
        <f>$BK$90+SUM($BK$91:$BK$118)</f>
        <v>0</v>
      </c>
    </row>
    <row r="90" spans="2:65" s="6" customFormat="1" ht="15.75" customHeight="1">
      <c r="B90" s="23"/>
      <c r="C90" s="136" t="s">
        <v>21</v>
      </c>
      <c r="D90" s="136" t="s">
        <v>113</v>
      </c>
      <c r="E90" s="137" t="s">
        <v>430</v>
      </c>
      <c r="F90" s="138" t="s">
        <v>431</v>
      </c>
      <c r="G90" s="139" t="s">
        <v>183</v>
      </c>
      <c r="H90" s="140">
        <v>120</v>
      </c>
      <c r="I90" s="141"/>
      <c r="J90" s="142">
        <f>ROUND($I$90*$H$90,2)</f>
        <v>0</v>
      </c>
      <c r="K90" s="138" t="s">
        <v>156</v>
      </c>
      <c r="L90" s="43"/>
      <c r="M90" s="143"/>
      <c r="N90" s="144" t="s">
        <v>42</v>
      </c>
      <c r="O90" s="24"/>
      <c r="P90" s="145">
        <f>$O$90*$H$90</f>
        <v>0</v>
      </c>
      <c r="Q90" s="145">
        <v>0</v>
      </c>
      <c r="R90" s="145">
        <f>$Q$90*$H$90</f>
        <v>0</v>
      </c>
      <c r="S90" s="145">
        <v>0</v>
      </c>
      <c r="T90" s="146">
        <f>$S$90*$H$90</f>
        <v>0</v>
      </c>
      <c r="AR90" s="89" t="s">
        <v>129</v>
      </c>
      <c r="AT90" s="89" t="s">
        <v>113</v>
      </c>
      <c r="AU90" s="89" t="s">
        <v>78</v>
      </c>
      <c r="AY90" s="6" t="s">
        <v>112</v>
      </c>
      <c r="BE90" s="147">
        <f>IF($N$90="základní",$J$90,0)</f>
        <v>0</v>
      </c>
      <c r="BF90" s="147">
        <f>IF($N$90="snížená",$J$90,0)</f>
        <v>0</v>
      </c>
      <c r="BG90" s="147">
        <f>IF($N$90="zákl. přenesená",$J$90,0)</f>
        <v>0</v>
      </c>
      <c r="BH90" s="147">
        <f>IF($N$90="sníž. přenesená",$J$90,0)</f>
        <v>0</v>
      </c>
      <c r="BI90" s="147">
        <f>IF($N$90="nulová",$J$90,0)</f>
        <v>0</v>
      </c>
      <c r="BJ90" s="89" t="s">
        <v>21</v>
      </c>
      <c r="BK90" s="147">
        <f>ROUND($I$90*$H$90,2)</f>
        <v>0</v>
      </c>
      <c r="BL90" s="89" t="s">
        <v>129</v>
      </c>
      <c r="BM90" s="89" t="s">
        <v>432</v>
      </c>
    </row>
    <row r="91" spans="2:47" s="6" customFormat="1" ht="84.75" customHeight="1">
      <c r="B91" s="23"/>
      <c r="C91" s="24"/>
      <c r="D91" s="150" t="s">
        <v>158</v>
      </c>
      <c r="E91" s="24"/>
      <c r="F91" s="170" t="s">
        <v>433</v>
      </c>
      <c r="G91" s="24"/>
      <c r="H91" s="24"/>
      <c r="J91" s="24"/>
      <c r="K91" s="24"/>
      <c r="L91" s="43"/>
      <c r="M91" s="56"/>
      <c r="N91" s="24"/>
      <c r="O91" s="24"/>
      <c r="P91" s="24"/>
      <c r="Q91" s="24"/>
      <c r="R91" s="24"/>
      <c r="S91" s="24"/>
      <c r="T91" s="57"/>
      <c r="AT91" s="6" t="s">
        <v>158</v>
      </c>
      <c r="AU91" s="6" t="s">
        <v>78</v>
      </c>
    </row>
    <row r="92" spans="2:51" s="6" customFormat="1" ht="15.75" customHeight="1">
      <c r="B92" s="148"/>
      <c r="C92" s="149"/>
      <c r="D92" s="171" t="s">
        <v>120</v>
      </c>
      <c r="E92" s="149"/>
      <c r="F92" s="151" t="s">
        <v>434</v>
      </c>
      <c r="G92" s="149"/>
      <c r="H92" s="152">
        <v>30</v>
      </c>
      <c r="J92" s="149"/>
      <c r="K92" s="149"/>
      <c r="L92" s="153"/>
      <c r="M92" s="154"/>
      <c r="N92" s="149"/>
      <c r="O92" s="149"/>
      <c r="P92" s="149"/>
      <c r="Q92" s="149"/>
      <c r="R92" s="149"/>
      <c r="S92" s="149"/>
      <c r="T92" s="155"/>
      <c r="AT92" s="156" t="s">
        <v>120</v>
      </c>
      <c r="AU92" s="156" t="s">
        <v>78</v>
      </c>
      <c r="AV92" s="156" t="s">
        <v>78</v>
      </c>
      <c r="AW92" s="156" t="s">
        <v>94</v>
      </c>
      <c r="AX92" s="156" t="s">
        <v>71</v>
      </c>
      <c r="AY92" s="156" t="s">
        <v>112</v>
      </c>
    </row>
    <row r="93" spans="2:51" s="6" customFormat="1" ht="15.75" customHeight="1">
      <c r="B93" s="148"/>
      <c r="C93" s="149"/>
      <c r="D93" s="171" t="s">
        <v>120</v>
      </c>
      <c r="E93" s="149"/>
      <c r="F93" s="151" t="s">
        <v>435</v>
      </c>
      <c r="G93" s="149"/>
      <c r="H93" s="152">
        <v>90</v>
      </c>
      <c r="J93" s="149"/>
      <c r="K93" s="149"/>
      <c r="L93" s="153"/>
      <c r="M93" s="154"/>
      <c r="N93" s="149"/>
      <c r="O93" s="149"/>
      <c r="P93" s="149"/>
      <c r="Q93" s="149"/>
      <c r="R93" s="149"/>
      <c r="S93" s="149"/>
      <c r="T93" s="155"/>
      <c r="AT93" s="156" t="s">
        <v>120</v>
      </c>
      <c r="AU93" s="156" t="s">
        <v>78</v>
      </c>
      <c r="AV93" s="156" t="s">
        <v>78</v>
      </c>
      <c r="AW93" s="156" t="s">
        <v>94</v>
      </c>
      <c r="AX93" s="156" t="s">
        <v>71</v>
      </c>
      <c r="AY93" s="156" t="s">
        <v>112</v>
      </c>
    </row>
    <row r="94" spans="2:51" s="6" customFormat="1" ht="15.75" customHeight="1">
      <c r="B94" s="172"/>
      <c r="C94" s="173"/>
      <c r="D94" s="171" t="s">
        <v>120</v>
      </c>
      <c r="E94" s="173"/>
      <c r="F94" s="174" t="s">
        <v>162</v>
      </c>
      <c r="G94" s="173"/>
      <c r="H94" s="175">
        <v>120</v>
      </c>
      <c r="J94" s="173"/>
      <c r="K94" s="173"/>
      <c r="L94" s="176"/>
      <c r="M94" s="177"/>
      <c r="N94" s="173"/>
      <c r="O94" s="173"/>
      <c r="P94" s="173"/>
      <c r="Q94" s="173"/>
      <c r="R94" s="173"/>
      <c r="S94" s="173"/>
      <c r="T94" s="178"/>
      <c r="AT94" s="179" t="s">
        <v>120</v>
      </c>
      <c r="AU94" s="179" t="s">
        <v>78</v>
      </c>
      <c r="AV94" s="179" t="s">
        <v>129</v>
      </c>
      <c r="AW94" s="179" t="s">
        <v>94</v>
      </c>
      <c r="AX94" s="179" t="s">
        <v>21</v>
      </c>
      <c r="AY94" s="179" t="s">
        <v>112</v>
      </c>
    </row>
    <row r="95" spans="2:65" s="6" customFormat="1" ht="15.75" customHeight="1">
      <c r="B95" s="23"/>
      <c r="C95" s="136" t="s">
        <v>78</v>
      </c>
      <c r="D95" s="136" t="s">
        <v>113</v>
      </c>
      <c r="E95" s="137" t="s">
        <v>240</v>
      </c>
      <c r="F95" s="138" t="s">
        <v>241</v>
      </c>
      <c r="G95" s="139" t="s">
        <v>183</v>
      </c>
      <c r="H95" s="140">
        <v>360.6</v>
      </c>
      <c r="I95" s="141"/>
      <c r="J95" s="142">
        <f>ROUND($I$95*$H$95,2)</f>
        <v>0</v>
      </c>
      <c r="K95" s="138" t="s">
        <v>156</v>
      </c>
      <c r="L95" s="43"/>
      <c r="M95" s="143"/>
      <c r="N95" s="144" t="s">
        <v>42</v>
      </c>
      <c r="O95" s="24"/>
      <c r="P95" s="145">
        <f>$O$95*$H$95</f>
        <v>0</v>
      </c>
      <c r="Q95" s="145">
        <v>0</v>
      </c>
      <c r="R95" s="145">
        <f>$Q$95*$H$95</f>
        <v>0</v>
      </c>
      <c r="S95" s="145">
        <v>0</v>
      </c>
      <c r="T95" s="146">
        <f>$S$95*$H$95</f>
        <v>0</v>
      </c>
      <c r="AR95" s="89" t="s">
        <v>129</v>
      </c>
      <c r="AT95" s="89" t="s">
        <v>113</v>
      </c>
      <c r="AU95" s="89" t="s">
        <v>78</v>
      </c>
      <c r="AY95" s="6" t="s">
        <v>112</v>
      </c>
      <c r="BE95" s="147">
        <f>IF($N$95="základní",$J$95,0)</f>
        <v>0</v>
      </c>
      <c r="BF95" s="147">
        <f>IF($N$95="snížená",$J$95,0)</f>
        <v>0</v>
      </c>
      <c r="BG95" s="147">
        <f>IF($N$95="zákl. přenesená",$J$95,0)</f>
        <v>0</v>
      </c>
      <c r="BH95" s="147">
        <f>IF($N$95="sníž. přenesená",$J$95,0)</f>
        <v>0</v>
      </c>
      <c r="BI95" s="147">
        <f>IF($N$95="nulová",$J$95,0)</f>
        <v>0</v>
      </c>
      <c r="BJ95" s="89" t="s">
        <v>21</v>
      </c>
      <c r="BK95" s="147">
        <f>ROUND($I$95*$H$95,2)</f>
        <v>0</v>
      </c>
      <c r="BL95" s="89" t="s">
        <v>129</v>
      </c>
      <c r="BM95" s="89" t="s">
        <v>436</v>
      </c>
    </row>
    <row r="96" spans="2:47" s="6" customFormat="1" ht="179.25" customHeight="1">
      <c r="B96" s="23"/>
      <c r="C96" s="24"/>
      <c r="D96" s="150" t="s">
        <v>158</v>
      </c>
      <c r="E96" s="24"/>
      <c r="F96" s="170" t="s">
        <v>243</v>
      </c>
      <c r="G96" s="24"/>
      <c r="H96" s="24"/>
      <c r="J96" s="24"/>
      <c r="K96" s="24"/>
      <c r="L96" s="43"/>
      <c r="M96" s="56"/>
      <c r="N96" s="24"/>
      <c r="O96" s="24"/>
      <c r="P96" s="24"/>
      <c r="Q96" s="24"/>
      <c r="R96" s="24"/>
      <c r="S96" s="24"/>
      <c r="T96" s="57"/>
      <c r="AT96" s="6" t="s">
        <v>158</v>
      </c>
      <c r="AU96" s="6" t="s">
        <v>78</v>
      </c>
    </row>
    <row r="97" spans="2:51" s="6" customFormat="1" ht="15.75" customHeight="1">
      <c r="B97" s="148"/>
      <c r="C97" s="149"/>
      <c r="D97" s="171" t="s">
        <v>120</v>
      </c>
      <c r="E97" s="149"/>
      <c r="F97" s="151" t="s">
        <v>437</v>
      </c>
      <c r="G97" s="149"/>
      <c r="H97" s="152">
        <v>19.5</v>
      </c>
      <c r="J97" s="149"/>
      <c r="K97" s="149"/>
      <c r="L97" s="153"/>
      <c r="M97" s="154"/>
      <c r="N97" s="149"/>
      <c r="O97" s="149"/>
      <c r="P97" s="149"/>
      <c r="Q97" s="149"/>
      <c r="R97" s="149"/>
      <c r="S97" s="149"/>
      <c r="T97" s="155"/>
      <c r="AT97" s="156" t="s">
        <v>120</v>
      </c>
      <c r="AU97" s="156" t="s">
        <v>78</v>
      </c>
      <c r="AV97" s="156" t="s">
        <v>78</v>
      </c>
      <c r="AW97" s="156" t="s">
        <v>94</v>
      </c>
      <c r="AX97" s="156" t="s">
        <v>71</v>
      </c>
      <c r="AY97" s="156" t="s">
        <v>112</v>
      </c>
    </row>
    <row r="98" spans="2:51" s="6" customFormat="1" ht="15.75" customHeight="1">
      <c r="B98" s="148"/>
      <c r="C98" s="149"/>
      <c r="D98" s="171" t="s">
        <v>120</v>
      </c>
      <c r="E98" s="149"/>
      <c r="F98" s="151" t="s">
        <v>438</v>
      </c>
      <c r="G98" s="149"/>
      <c r="H98" s="152">
        <v>341.1</v>
      </c>
      <c r="J98" s="149"/>
      <c r="K98" s="149"/>
      <c r="L98" s="153"/>
      <c r="M98" s="154"/>
      <c r="N98" s="149"/>
      <c r="O98" s="149"/>
      <c r="P98" s="149"/>
      <c r="Q98" s="149"/>
      <c r="R98" s="149"/>
      <c r="S98" s="149"/>
      <c r="T98" s="155"/>
      <c r="AT98" s="156" t="s">
        <v>120</v>
      </c>
      <c r="AU98" s="156" t="s">
        <v>78</v>
      </c>
      <c r="AV98" s="156" t="s">
        <v>78</v>
      </c>
      <c r="AW98" s="156" t="s">
        <v>94</v>
      </c>
      <c r="AX98" s="156" t="s">
        <v>71</v>
      </c>
      <c r="AY98" s="156" t="s">
        <v>112</v>
      </c>
    </row>
    <row r="99" spans="2:51" s="6" customFormat="1" ht="15.75" customHeight="1">
      <c r="B99" s="172"/>
      <c r="C99" s="173"/>
      <c r="D99" s="171" t="s">
        <v>120</v>
      </c>
      <c r="E99" s="173"/>
      <c r="F99" s="174" t="s">
        <v>162</v>
      </c>
      <c r="G99" s="173"/>
      <c r="H99" s="175">
        <v>360.6</v>
      </c>
      <c r="J99" s="173"/>
      <c r="K99" s="173"/>
      <c r="L99" s="176"/>
      <c r="M99" s="177"/>
      <c r="N99" s="173"/>
      <c r="O99" s="173"/>
      <c r="P99" s="173"/>
      <c r="Q99" s="173"/>
      <c r="R99" s="173"/>
      <c r="S99" s="173"/>
      <c r="T99" s="178"/>
      <c r="AT99" s="179" t="s">
        <v>120</v>
      </c>
      <c r="AU99" s="179" t="s">
        <v>78</v>
      </c>
      <c r="AV99" s="179" t="s">
        <v>129</v>
      </c>
      <c r="AW99" s="179" t="s">
        <v>94</v>
      </c>
      <c r="AX99" s="179" t="s">
        <v>21</v>
      </c>
      <c r="AY99" s="179" t="s">
        <v>112</v>
      </c>
    </row>
    <row r="100" spans="2:65" s="6" customFormat="1" ht="15.75" customHeight="1">
      <c r="B100" s="23"/>
      <c r="C100" s="136" t="s">
        <v>83</v>
      </c>
      <c r="D100" s="136" t="s">
        <v>113</v>
      </c>
      <c r="E100" s="137" t="s">
        <v>439</v>
      </c>
      <c r="F100" s="138" t="s">
        <v>440</v>
      </c>
      <c r="G100" s="139" t="s">
        <v>183</v>
      </c>
      <c r="H100" s="140">
        <v>120</v>
      </c>
      <c r="I100" s="141"/>
      <c r="J100" s="142">
        <f>ROUND($I$100*$H$100,2)</f>
        <v>0</v>
      </c>
      <c r="K100" s="138" t="s">
        <v>117</v>
      </c>
      <c r="L100" s="43"/>
      <c r="M100" s="143"/>
      <c r="N100" s="144" t="s">
        <v>42</v>
      </c>
      <c r="O100" s="24"/>
      <c r="P100" s="145">
        <f>$O$100*$H$100</f>
        <v>0</v>
      </c>
      <c r="Q100" s="145">
        <v>0</v>
      </c>
      <c r="R100" s="145">
        <f>$Q$100*$H$100</f>
        <v>0</v>
      </c>
      <c r="S100" s="145">
        <v>0</v>
      </c>
      <c r="T100" s="146">
        <f>$S$100*$H$100</f>
        <v>0</v>
      </c>
      <c r="AR100" s="89" t="s">
        <v>129</v>
      </c>
      <c r="AT100" s="89" t="s">
        <v>113</v>
      </c>
      <c r="AU100" s="89" t="s">
        <v>78</v>
      </c>
      <c r="AY100" s="6" t="s">
        <v>112</v>
      </c>
      <c r="BE100" s="147">
        <f>IF($N$100="základní",$J$100,0)</f>
        <v>0</v>
      </c>
      <c r="BF100" s="147">
        <f>IF($N$100="snížená",$J$100,0)</f>
        <v>0</v>
      </c>
      <c r="BG100" s="147">
        <f>IF($N$100="zákl. přenesená",$J$100,0)</f>
        <v>0</v>
      </c>
      <c r="BH100" s="147">
        <f>IF($N$100="sníž. přenesená",$J$100,0)</f>
        <v>0</v>
      </c>
      <c r="BI100" s="147">
        <f>IF($N$100="nulová",$J$100,0)</f>
        <v>0</v>
      </c>
      <c r="BJ100" s="89" t="s">
        <v>21</v>
      </c>
      <c r="BK100" s="147">
        <f>ROUND($I$100*$H$100,2)</f>
        <v>0</v>
      </c>
      <c r="BL100" s="89" t="s">
        <v>129</v>
      </c>
      <c r="BM100" s="89" t="s">
        <v>441</v>
      </c>
    </row>
    <row r="101" spans="2:65" s="6" customFormat="1" ht="15.75" customHeight="1">
      <c r="B101" s="23"/>
      <c r="C101" s="139" t="s">
        <v>129</v>
      </c>
      <c r="D101" s="139" t="s">
        <v>113</v>
      </c>
      <c r="E101" s="137" t="s">
        <v>442</v>
      </c>
      <c r="F101" s="138" t="s">
        <v>443</v>
      </c>
      <c r="G101" s="139" t="s">
        <v>183</v>
      </c>
      <c r="H101" s="140">
        <v>1800</v>
      </c>
      <c r="I101" s="141"/>
      <c r="J101" s="142">
        <f>ROUND($I$101*$H$101,2)</f>
        <v>0</v>
      </c>
      <c r="K101" s="138" t="s">
        <v>117</v>
      </c>
      <c r="L101" s="43"/>
      <c r="M101" s="143"/>
      <c r="N101" s="144" t="s">
        <v>42</v>
      </c>
      <c r="O101" s="24"/>
      <c r="P101" s="145">
        <f>$O$101*$H$101</f>
        <v>0</v>
      </c>
      <c r="Q101" s="145">
        <v>0</v>
      </c>
      <c r="R101" s="145">
        <f>$Q$101*$H$101</f>
        <v>0</v>
      </c>
      <c r="S101" s="145">
        <v>0</v>
      </c>
      <c r="T101" s="146">
        <f>$S$101*$H$101</f>
        <v>0</v>
      </c>
      <c r="AR101" s="89" t="s">
        <v>129</v>
      </c>
      <c r="AT101" s="89" t="s">
        <v>113</v>
      </c>
      <c r="AU101" s="89" t="s">
        <v>78</v>
      </c>
      <c r="AY101" s="89" t="s">
        <v>112</v>
      </c>
      <c r="BE101" s="147">
        <f>IF($N$101="základní",$J$101,0)</f>
        <v>0</v>
      </c>
      <c r="BF101" s="147">
        <f>IF($N$101="snížená",$J$101,0)</f>
        <v>0</v>
      </c>
      <c r="BG101" s="147">
        <f>IF($N$101="zákl. přenesená",$J$101,0)</f>
        <v>0</v>
      </c>
      <c r="BH101" s="147">
        <f>IF($N$101="sníž. přenesená",$J$101,0)</f>
        <v>0</v>
      </c>
      <c r="BI101" s="147">
        <f>IF($N$101="nulová",$J$101,0)</f>
        <v>0</v>
      </c>
      <c r="BJ101" s="89" t="s">
        <v>21</v>
      </c>
      <c r="BK101" s="147">
        <f>ROUND($I$101*$H$101,2)</f>
        <v>0</v>
      </c>
      <c r="BL101" s="89" t="s">
        <v>129</v>
      </c>
      <c r="BM101" s="89" t="s">
        <v>444</v>
      </c>
    </row>
    <row r="102" spans="2:51" s="6" customFormat="1" ht="15.75" customHeight="1">
      <c r="B102" s="148"/>
      <c r="C102" s="149"/>
      <c r="D102" s="150" t="s">
        <v>120</v>
      </c>
      <c r="E102" s="151"/>
      <c r="F102" s="151" t="s">
        <v>445</v>
      </c>
      <c r="G102" s="149"/>
      <c r="H102" s="152">
        <v>1800</v>
      </c>
      <c r="J102" s="149"/>
      <c r="K102" s="149"/>
      <c r="L102" s="153"/>
      <c r="M102" s="154"/>
      <c r="N102" s="149"/>
      <c r="O102" s="149"/>
      <c r="P102" s="149"/>
      <c r="Q102" s="149"/>
      <c r="R102" s="149"/>
      <c r="S102" s="149"/>
      <c r="T102" s="155"/>
      <c r="AT102" s="156" t="s">
        <v>120</v>
      </c>
      <c r="AU102" s="156" t="s">
        <v>78</v>
      </c>
      <c r="AV102" s="156" t="s">
        <v>78</v>
      </c>
      <c r="AW102" s="156" t="s">
        <v>94</v>
      </c>
      <c r="AX102" s="156" t="s">
        <v>21</v>
      </c>
      <c r="AY102" s="156" t="s">
        <v>112</v>
      </c>
    </row>
    <row r="103" spans="2:65" s="6" customFormat="1" ht="15.75" customHeight="1">
      <c r="B103" s="23"/>
      <c r="C103" s="136" t="s">
        <v>133</v>
      </c>
      <c r="D103" s="136" t="s">
        <v>113</v>
      </c>
      <c r="E103" s="137" t="s">
        <v>446</v>
      </c>
      <c r="F103" s="138" t="s">
        <v>447</v>
      </c>
      <c r="G103" s="139" t="s">
        <v>183</v>
      </c>
      <c r="H103" s="140">
        <v>120</v>
      </c>
      <c r="I103" s="141"/>
      <c r="J103" s="142">
        <f>ROUND($I$103*$H$103,2)</f>
        <v>0</v>
      </c>
      <c r="K103" s="138" t="s">
        <v>117</v>
      </c>
      <c r="L103" s="43"/>
      <c r="M103" s="143"/>
      <c r="N103" s="144" t="s">
        <v>42</v>
      </c>
      <c r="O103" s="24"/>
      <c r="P103" s="145">
        <f>$O$103*$H$103</f>
        <v>0</v>
      </c>
      <c r="Q103" s="145">
        <v>0</v>
      </c>
      <c r="R103" s="145">
        <f>$Q$103*$H$103</f>
        <v>0</v>
      </c>
      <c r="S103" s="145">
        <v>0</v>
      </c>
      <c r="T103" s="146">
        <f>$S$103*$H$103</f>
        <v>0</v>
      </c>
      <c r="AR103" s="89" t="s">
        <v>129</v>
      </c>
      <c r="AT103" s="89" t="s">
        <v>113</v>
      </c>
      <c r="AU103" s="89" t="s">
        <v>78</v>
      </c>
      <c r="AY103" s="6" t="s">
        <v>112</v>
      </c>
      <c r="BE103" s="147">
        <f>IF($N$103="základní",$J$103,0)</f>
        <v>0</v>
      </c>
      <c r="BF103" s="147">
        <f>IF($N$103="snížená",$J$103,0)</f>
        <v>0</v>
      </c>
      <c r="BG103" s="147">
        <f>IF($N$103="zákl. přenesená",$J$103,0)</f>
        <v>0</v>
      </c>
      <c r="BH103" s="147">
        <f>IF($N$103="sníž. přenesená",$J$103,0)</f>
        <v>0</v>
      </c>
      <c r="BI103" s="147">
        <f>IF($N$103="nulová",$J$103,0)</f>
        <v>0</v>
      </c>
      <c r="BJ103" s="89" t="s">
        <v>21</v>
      </c>
      <c r="BK103" s="147">
        <f>ROUND($I$103*$H$103,2)</f>
        <v>0</v>
      </c>
      <c r="BL103" s="89" t="s">
        <v>129</v>
      </c>
      <c r="BM103" s="89" t="s">
        <v>448</v>
      </c>
    </row>
    <row r="104" spans="2:51" s="6" customFormat="1" ht="15.75" customHeight="1">
      <c r="B104" s="148"/>
      <c r="C104" s="149"/>
      <c r="D104" s="150" t="s">
        <v>120</v>
      </c>
      <c r="E104" s="151"/>
      <c r="F104" s="151" t="s">
        <v>449</v>
      </c>
      <c r="G104" s="149"/>
      <c r="H104" s="152">
        <v>120</v>
      </c>
      <c r="J104" s="149"/>
      <c r="K104" s="149"/>
      <c r="L104" s="153"/>
      <c r="M104" s="154"/>
      <c r="N104" s="149"/>
      <c r="O104" s="149"/>
      <c r="P104" s="149"/>
      <c r="Q104" s="149"/>
      <c r="R104" s="149"/>
      <c r="S104" s="149"/>
      <c r="T104" s="155"/>
      <c r="AT104" s="156" t="s">
        <v>120</v>
      </c>
      <c r="AU104" s="156" t="s">
        <v>78</v>
      </c>
      <c r="AV104" s="156" t="s">
        <v>78</v>
      </c>
      <c r="AW104" s="156" t="s">
        <v>94</v>
      </c>
      <c r="AX104" s="156" t="s">
        <v>21</v>
      </c>
      <c r="AY104" s="156" t="s">
        <v>112</v>
      </c>
    </row>
    <row r="105" spans="2:65" s="6" customFormat="1" ht="15.75" customHeight="1">
      <c r="B105" s="23"/>
      <c r="C105" s="136" t="s">
        <v>137</v>
      </c>
      <c r="D105" s="136" t="s">
        <v>113</v>
      </c>
      <c r="E105" s="137" t="s">
        <v>450</v>
      </c>
      <c r="F105" s="138" t="s">
        <v>451</v>
      </c>
      <c r="G105" s="139" t="s">
        <v>216</v>
      </c>
      <c r="H105" s="140">
        <v>240</v>
      </c>
      <c r="I105" s="141"/>
      <c r="J105" s="142">
        <f>ROUND($I$105*$H$105,2)</f>
        <v>0</v>
      </c>
      <c r="K105" s="138" t="s">
        <v>117</v>
      </c>
      <c r="L105" s="43"/>
      <c r="M105" s="143"/>
      <c r="N105" s="144" t="s">
        <v>42</v>
      </c>
      <c r="O105" s="24"/>
      <c r="P105" s="145">
        <f>$O$105*$H$105</f>
        <v>0</v>
      </c>
      <c r="Q105" s="145">
        <v>0</v>
      </c>
      <c r="R105" s="145">
        <f>$Q$105*$H$105</f>
        <v>0</v>
      </c>
      <c r="S105" s="145">
        <v>0</v>
      </c>
      <c r="T105" s="146">
        <f>$S$105*$H$105</f>
        <v>0</v>
      </c>
      <c r="AR105" s="89" t="s">
        <v>129</v>
      </c>
      <c r="AT105" s="89" t="s">
        <v>113</v>
      </c>
      <c r="AU105" s="89" t="s">
        <v>78</v>
      </c>
      <c r="AY105" s="6" t="s">
        <v>112</v>
      </c>
      <c r="BE105" s="147">
        <f>IF($N$105="základní",$J$105,0)</f>
        <v>0</v>
      </c>
      <c r="BF105" s="147">
        <f>IF($N$105="snížená",$J$105,0)</f>
        <v>0</v>
      </c>
      <c r="BG105" s="147">
        <f>IF($N$105="zákl. přenesená",$J$105,0)</f>
        <v>0</v>
      </c>
      <c r="BH105" s="147">
        <f>IF($N$105="sníž. přenesená",$J$105,0)</f>
        <v>0</v>
      </c>
      <c r="BI105" s="147">
        <f>IF($N$105="nulová",$J$105,0)</f>
        <v>0</v>
      </c>
      <c r="BJ105" s="89" t="s">
        <v>21</v>
      </c>
      <c r="BK105" s="147">
        <f>ROUND($I$105*$H$105,2)</f>
        <v>0</v>
      </c>
      <c r="BL105" s="89" t="s">
        <v>129</v>
      </c>
      <c r="BM105" s="89" t="s">
        <v>452</v>
      </c>
    </row>
    <row r="106" spans="2:51" s="6" customFormat="1" ht="15.75" customHeight="1">
      <c r="B106" s="148"/>
      <c r="C106" s="149"/>
      <c r="D106" s="150" t="s">
        <v>120</v>
      </c>
      <c r="E106" s="151"/>
      <c r="F106" s="151" t="s">
        <v>453</v>
      </c>
      <c r="G106" s="149"/>
      <c r="H106" s="152">
        <v>240</v>
      </c>
      <c r="J106" s="149"/>
      <c r="K106" s="149"/>
      <c r="L106" s="153"/>
      <c r="M106" s="154"/>
      <c r="N106" s="149"/>
      <c r="O106" s="149"/>
      <c r="P106" s="149"/>
      <c r="Q106" s="149"/>
      <c r="R106" s="149"/>
      <c r="S106" s="149"/>
      <c r="T106" s="155"/>
      <c r="AT106" s="156" t="s">
        <v>120</v>
      </c>
      <c r="AU106" s="156" t="s">
        <v>78</v>
      </c>
      <c r="AV106" s="156" t="s">
        <v>78</v>
      </c>
      <c r="AW106" s="156" t="s">
        <v>94</v>
      </c>
      <c r="AX106" s="156" t="s">
        <v>21</v>
      </c>
      <c r="AY106" s="156" t="s">
        <v>112</v>
      </c>
    </row>
    <row r="107" spans="2:65" s="6" customFormat="1" ht="15.75" customHeight="1">
      <c r="B107" s="23"/>
      <c r="C107" s="136" t="s">
        <v>141</v>
      </c>
      <c r="D107" s="136" t="s">
        <v>113</v>
      </c>
      <c r="E107" s="137" t="s">
        <v>188</v>
      </c>
      <c r="F107" s="138" t="s">
        <v>189</v>
      </c>
      <c r="G107" s="139" t="s">
        <v>183</v>
      </c>
      <c r="H107" s="140">
        <v>360.6</v>
      </c>
      <c r="I107" s="141"/>
      <c r="J107" s="142">
        <f>ROUND($I$107*$H$107,2)</f>
        <v>0</v>
      </c>
      <c r="K107" s="138" t="s">
        <v>156</v>
      </c>
      <c r="L107" s="43"/>
      <c r="M107" s="143"/>
      <c r="N107" s="144" t="s">
        <v>42</v>
      </c>
      <c r="O107" s="24"/>
      <c r="P107" s="145">
        <f>$O$107*$H$107</f>
        <v>0</v>
      </c>
      <c r="Q107" s="145">
        <v>0</v>
      </c>
      <c r="R107" s="145">
        <f>$Q$107*$H$107</f>
        <v>0</v>
      </c>
      <c r="S107" s="145">
        <v>0</v>
      </c>
      <c r="T107" s="146">
        <f>$S$107*$H$107</f>
        <v>0</v>
      </c>
      <c r="AR107" s="89" t="s">
        <v>129</v>
      </c>
      <c r="AT107" s="89" t="s">
        <v>113</v>
      </c>
      <c r="AU107" s="89" t="s">
        <v>78</v>
      </c>
      <c r="AY107" s="6" t="s">
        <v>112</v>
      </c>
      <c r="BE107" s="147">
        <f>IF($N$107="základní",$J$107,0)</f>
        <v>0</v>
      </c>
      <c r="BF107" s="147">
        <f>IF($N$107="snížená",$J$107,0)</f>
        <v>0</v>
      </c>
      <c r="BG107" s="147">
        <f>IF($N$107="zákl. přenesená",$J$107,0)</f>
        <v>0</v>
      </c>
      <c r="BH107" s="147">
        <f>IF($N$107="sníž. přenesená",$J$107,0)</f>
        <v>0</v>
      </c>
      <c r="BI107" s="147">
        <f>IF($N$107="nulová",$J$107,0)</f>
        <v>0</v>
      </c>
      <c r="BJ107" s="89" t="s">
        <v>21</v>
      </c>
      <c r="BK107" s="147">
        <f>ROUND($I$107*$H$107,2)</f>
        <v>0</v>
      </c>
      <c r="BL107" s="89" t="s">
        <v>129</v>
      </c>
      <c r="BM107" s="89" t="s">
        <v>454</v>
      </c>
    </row>
    <row r="108" spans="2:47" s="6" customFormat="1" ht="368.25" customHeight="1">
      <c r="B108" s="23"/>
      <c r="C108" s="24"/>
      <c r="D108" s="150" t="s">
        <v>158</v>
      </c>
      <c r="E108" s="24"/>
      <c r="F108" s="170" t="s">
        <v>191</v>
      </c>
      <c r="G108" s="24"/>
      <c r="H108" s="24"/>
      <c r="J108" s="24"/>
      <c r="K108" s="24"/>
      <c r="L108" s="43"/>
      <c r="M108" s="56"/>
      <c r="N108" s="24"/>
      <c r="O108" s="24"/>
      <c r="P108" s="24"/>
      <c r="Q108" s="24"/>
      <c r="R108" s="24"/>
      <c r="S108" s="24"/>
      <c r="T108" s="57"/>
      <c r="AT108" s="6" t="s">
        <v>158</v>
      </c>
      <c r="AU108" s="6" t="s">
        <v>78</v>
      </c>
    </row>
    <row r="109" spans="2:51" s="6" customFormat="1" ht="15.75" customHeight="1">
      <c r="B109" s="148"/>
      <c r="C109" s="149"/>
      <c r="D109" s="171" t="s">
        <v>120</v>
      </c>
      <c r="E109" s="149"/>
      <c r="F109" s="151" t="s">
        <v>437</v>
      </c>
      <c r="G109" s="149"/>
      <c r="H109" s="152">
        <v>19.5</v>
      </c>
      <c r="J109" s="149"/>
      <c r="K109" s="149"/>
      <c r="L109" s="153"/>
      <c r="M109" s="154"/>
      <c r="N109" s="149"/>
      <c r="O109" s="149"/>
      <c r="P109" s="149"/>
      <c r="Q109" s="149"/>
      <c r="R109" s="149"/>
      <c r="S109" s="149"/>
      <c r="T109" s="155"/>
      <c r="AT109" s="156" t="s">
        <v>120</v>
      </c>
      <c r="AU109" s="156" t="s">
        <v>78</v>
      </c>
      <c r="AV109" s="156" t="s">
        <v>78</v>
      </c>
      <c r="AW109" s="156" t="s">
        <v>94</v>
      </c>
      <c r="AX109" s="156" t="s">
        <v>71</v>
      </c>
      <c r="AY109" s="156" t="s">
        <v>112</v>
      </c>
    </row>
    <row r="110" spans="2:51" s="6" customFormat="1" ht="15.75" customHeight="1">
      <c r="B110" s="148"/>
      <c r="C110" s="149"/>
      <c r="D110" s="171" t="s">
        <v>120</v>
      </c>
      <c r="E110" s="149"/>
      <c r="F110" s="151" t="s">
        <v>438</v>
      </c>
      <c r="G110" s="149"/>
      <c r="H110" s="152">
        <v>341.1</v>
      </c>
      <c r="J110" s="149"/>
      <c r="K110" s="149"/>
      <c r="L110" s="153"/>
      <c r="M110" s="154"/>
      <c r="N110" s="149"/>
      <c r="O110" s="149"/>
      <c r="P110" s="149"/>
      <c r="Q110" s="149"/>
      <c r="R110" s="149"/>
      <c r="S110" s="149"/>
      <c r="T110" s="155"/>
      <c r="AT110" s="156" t="s">
        <v>120</v>
      </c>
      <c r="AU110" s="156" t="s">
        <v>78</v>
      </c>
      <c r="AV110" s="156" t="s">
        <v>78</v>
      </c>
      <c r="AW110" s="156" t="s">
        <v>94</v>
      </c>
      <c r="AX110" s="156" t="s">
        <v>71</v>
      </c>
      <c r="AY110" s="156" t="s">
        <v>112</v>
      </c>
    </row>
    <row r="111" spans="2:51" s="6" customFormat="1" ht="15.75" customHeight="1">
      <c r="B111" s="172"/>
      <c r="C111" s="173"/>
      <c r="D111" s="171" t="s">
        <v>120</v>
      </c>
      <c r="E111" s="173"/>
      <c r="F111" s="174" t="s">
        <v>162</v>
      </c>
      <c r="G111" s="173"/>
      <c r="H111" s="175">
        <v>360.6</v>
      </c>
      <c r="J111" s="173"/>
      <c r="K111" s="173"/>
      <c r="L111" s="176"/>
      <c r="M111" s="177"/>
      <c r="N111" s="173"/>
      <c r="O111" s="173"/>
      <c r="P111" s="173"/>
      <c r="Q111" s="173"/>
      <c r="R111" s="173"/>
      <c r="S111" s="173"/>
      <c r="T111" s="178"/>
      <c r="AT111" s="179" t="s">
        <v>120</v>
      </c>
      <c r="AU111" s="179" t="s">
        <v>78</v>
      </c>
      <c r="AV111" s="179" t="s">
        <v>129</v>
      </c>
      <c r="AW111" s="179" t="s">
        <v>94</v>
      </c>
      <c r="AX111" s="179" t="s">
        <v>21</v>
      </c>
      <c r="AY111" s="179" t="s">
        <v>112</v>
      </c>
    </row>
    <row r="112" spans="2:65" s="6" customFormat="1" ht="15.75" customHeight="1">
      <c r="B112" s="23"/>
      <c r="C112" s="136" t="s">
        <v>187</v>
      </c>
      <c r="D112" s="136" t="s">
        <v>113</v>
      </c>
      <c r="E112" s="137" t="s">
        <v>251</v>
      </c>
      <c r="F112" s="138" t="s">
        <v>252</v>
      </c>
      <c r="G112" s="139" t="s">
        <v>155</v>
      </c>
      <c r="H112" s="140">
        <v>417.4</v>
      </c>
      <c r="I112" s="141"/>
      <c r="J112" s="142">
        <f>ROUND($I$112*$H$112,2)</f>
        <v>0</v>
      </c>
      <c r="K112" s="138" t="s">
        <v>156</v>
      </c>
      <c r="L112" s="43"/>
      <c r="M112" s="143"/>
      <c r="N112" s="144" t="s">
        <v>42</v>
      </c>
      <c r="O112" s="24"/>
      <c r="P112" s="145">
        <f>$O$112*$H$112</f>
        <v>0</v>
      </c>
      <c r="Q112" s="145">
        <v>0</v>
      </c>
      <c r="R112" s="145">
        <f>$Q$112*$H$112</f>
        <v>0</v>
      </c>
      <c r="S112" s="145">
        <v>0</v>
      </c>
      <c r="T112" s="146">
        <f>$S$112*$H$112</f>
        <v>0</v>
      </c>
      <c r="AR112" s="89" t="s">
        <v>129</v>
      </c>
      <c r="AT112" s="89" t="s">
        <v>113</v>
      </c>
      <c r="AU112" s="89" t="s">
        <v>78</v>
      </c>
      <c r="AY112" s="6" t="s">
        <v>112</v>
      </c>
      <c r="BE112" s="147">
        <f>IF($N$112="základní",$J$112,0)</f>
        <v>0</v>
      </c>
      <c r="BF112" s="147">
        <f>IF($N$112="snížená",$J$112,0)</f>
        <v>0</v>
      </c>
      <c r="BG112" s="147">
        <f>IF($N$112="zákl. přenesená",$J$112,0)</f>
        <v>0</v>
      </c>
      <c r="BH112" s="147">
        <f>IF($N$112="sníž. přenesená",$J$112,0)</f>
        <v>0</v>
      </c>
      <c r="BI112" s="147">
        <f>IF($N$112="nulová",$J$112,0)</f>
        <v>0</v>
      </c>
      <c r="BJ112" s="89" t="s">
        <v>21</v>
      </c>
      <c r="BK112" s="147">
        <f>ROUND($I$112*$H$112,2)</f>
        <v>0</v>
      </c>
      <c r="BL112" s="89" t="s">
        <v>129</v>
      </c>
      <c r="BM112" s="89" t="s">
        <v>455</v>
      </c>
    </row>
    <row r="113" spans="2:47" s="6" customFormat="1" ht="98.25" customHeight="1">
      <c r="B113" s="23"/>
      <c r="C113" s="24"/>
      <c r="D113" s="150" t="s">
        <v>158</v>
      </c>
      <c r="E113" s="24"/>
      <c r="F113" s="170" t="s">
        <v>254</v>
      </c>
      <c r="G113" s="24"/>
      <c r="H113" s="24"/>
      <c r="J113" s="24"/>
      <c r="K113" s="24"/>
      <c r="L113" s="43"/>
      <c r="M113" s="56"/>
      <c r="N113" s="24"/>
      <c r="O113" s="24"/>
      <c r="P113" s="24"/>
      <c r="Q113" s="24"/>
      <c r="R113" s="24"/>
      <c r="S113" s="24"/>
      <c r="T113" s="57"/>
      <c r="AT113" s="6" t="s">
        <v>158</v>
      </c>
      <c r="AU113" s="6" t="s">
        <v>78</v>
      </c>
    </row>
    <row r="114" spans="2:51" s="6" customFormat="1" ht="15.75" customHeight="1">
      <c r="B114" s="148"/>
      <c r="C114" s="149"/>
      <c r="D114" s="171" t="s">
        <v>120</v>
      </c>
      <c r="E114" s="149"/>
      <c r="F114" s="151" t="s">
        <v>456</v>
      </c>
      <c r="G114" s="149"/>
      <c r="H114" s="152">
        <v>60</v>
      </c>
      <c r="J114" s="149"/>
      <c r="K114" s="149"/>
      <c r="L114" s="153"/>
      <c r="M114" s="154"/>
      <c r="N114" s="149"/>
      <c r="O114" s="149"/>
      <c r="P114" s="149"/>
      <c r="Q114" s="149"/>
      <c r="R114" s="149"/>
      <c r="S114" s="149"/>
      <c r="T114" s="155"/>
      <c r="AT114" s="156" t="s">
        <v>120</v>
      </c>
      <c r="AU114" s="156" t="s">
        <v>78</v>
      </c>
      <c r="AV114" s="156" t="s">
        <v>78</v>
      </c>
      <c r="AW114" s="156" t="s">
        <v>94</v>
      </c>
      <c r="AX114" s="156" t="s">
        <v>71</v>
      </c>
      <c r="AY114" s="156" t="s">
        <v>112</v>
      </c>
    </row>
    <row r="115" spans="2:51" s="6" customFormat="1" ht="15.75" customHeight="1">
      <c r="B115" s="148"/>
      <c r="C115" s="149"/>
      <c r="D115" s="171" t="s">
        <v>120</v>
      </c>
      <c r="E115" s="149"/>
      <c r="F115" s="151" t="s">
        <v>457</v>
      </c>
      <c r="G115" s="149"/>
      <c r="H115" s="152">
        <v>227.4</v>
      </c>
      <c r="J115" s="149"/>
      <c r="K115" s="149"/>
      <c r="L115" s="153"/>
      <c r="M115" s="154"/>
      <c r="N115" s="149"/>
      <c r="O115" s="149"/>
      <c r="P115" s="149"/>
      <c r="Q115" s="149"/>
      <c r="R115" s="149"/>
      <c r="S115" s="149"/>
      <c r="T115" s="155"/>
      <c r="AT115" s="156" t="s">
        <v>120</v>
      </c>
      <c r="AU115" s="156" t="s">
        <v>78</v>
      </c>
      <c r="AV115" s="156" t="s">
        <v>78</v>
      </c>
      <c r="AW115" s="156" t="s">
        <v>94</v>
      </c>
      <c r="AX115" s="156" t="s">
        <v>71</v>
      </c>
      <c r="AY115" s="156" t="s">
        <v>112</v>
      </c>
    </row>
    <row r="116" spans="2:51" s="6" customFormat="1" ht="15.75" customHeight="1">
      <c r="B116" s="148"/>
      <c r="C116" s="149"/>
      <c r="D116" s="171" t="s">
        <v>120</v>
      </c>
      <c r="E116" s="149"/>
      <c r="F116" s="151" t="s">
        <v>458</v>
      </c>
      <c r="G116" s="149"/>
      <c r="H116" s="152">
        <v>130</v>
      </c>
      <c r="J116" s="149"/>
      <c r="K116" s="149"/>
      <c r="L116" s="153"/>
      <c r="M116" s="154"/>
      <c r="N116" s="149"/>
      <c r="O116" s="149"/>
      <c r="P116" s="149"/>
      <c r="Q116" s="149"/>
      <c r="R116" s="149"/>
      <c r="S116" s="149"/>
      <c r="T116" s="155"/>
      <c r="AT116" s="156" t="s">
        <v>120</v>
      </c>
      <c r="AU116" s="156" t="s">
        <v>78</v>
      </c>
      <c r="AV116" s="156" t="s">
        <v>78</v>
      </c>
      <c r="AW116" s="156" t="s">
        <v>94</v>
      </c>
      <c r="AX116" s="156" t="s">
        <v>71</v>
      </c>
      <c r="AY116" s="156" t="s">
        <v>112</v>
      </c>
    </row>
    <row r="117" spans="2:51" s="6" customFormat="1" ht="15.75" customHeight="1">
      <c r="B117" s="172"/>
      <c r="C117" s="173"/>
      <c r="D117" s="171" t="s">
        <v>120</v>
      </c>
      <c r="E117" s="173"/>
      <c r="F117" s="174" t="s">
        <v>162</v>
      </c>
      <c r="G117" s="173"/>
      <c r="H117" s="175">
        <v>417.4</v>
      </c>
      <c r="J117" s="173"/>
      <c r="K117" s="173"/>
      <c r="L117" s="176"/>
      <c r="M117" s="177"/>
      <c r="N117" s="173"/>
      <c r="O117" s="173"/>
      <c r="P117" s="173"/>
      <c r="Q117" s="173"/>
      <c r="R117" s="173"/>
      <c r="S117" s="173"/>
      <c r="T117" s="178"/>
      <c r="AT117" s="179" t="s">
        <v>120</v>
      </c>
      <c r="AU117" s="179" t="s">
        <v>78</v>
      </c>
      <c r="AV117" s="179" t="s">
        <v>129</v>
      </c>
      <c r="AW117" s="179" t="s">
        <v>94</v>
      </c>
      <c r="AX117" s="179" t="s">
        <v>21</v>
      </c>
      <c r="AY117" s="179" t="s">
        <v>112</v>
      </c>
    </row>
    <row r="118" spans="2:63" s="125" customFormat="1" ht="23.25" customHeight="1">
      <c r="B118" s="126"/>
      <c r="C118" s="127"/>
      <c r="D118" s="127" t="s">
        <v>70</v>
      </c>
      <c r="E118" s="168" t="s">
        <v>256</v>
      </c>
      <c r="F118" s="168" t="s">
        <v>257</v>
      </c>
      <c r="G118" s="127"/>
      <c r="H118" s="127"/>
      <c r="J118" s="169">
        <f>$BK$118</f>
        <v>0</v>
      </c>
      <c r="K118" s="127"/>
      <c r="L118" s="130"/>
      <c r="M118" s="131"/>
      <c r="N118" s="127"/>
      <c r="O118" s="127"/>
      <c r="P118" s="132">
        <f>SUM($P$119:$P$126)</f>
        <v>0</v>
      </c>
      <c r="Q118" s="127"/>
      <c r="R118" s="132">
        <f>SUM($R$119:$R$126)</f>
        <v>0.010435000000000002</v>
      </c>
      <c r="S118" s="127"/>
      <c r="T118" s="133">
        <f>SUM($T$119:$T$126)</f>
        <v>0</v>
      </c>
      <c r="AR118" s="134" t="s">
        <v>21</v>
      </c>
      <c r="AT118" s="134" t="s">
        <v>70</v>
      </c>
      <c r="AU118" s="134" t="s">
        <v>78</v>
      </c>
      <c r="AY118" s="134" t="s">
        <v>112</v>
      </c>
      <c r="BK118" s="135">
        <f>SUM($BK$119:$BK$126)</f>
        <v>0</v>
      </c>
    </row>
    <row r="119" spans="2:65" s="6" customFormat="1" ht="15.75" customHeight="1">
      <c r="B119" s="23"/>
      <c r="C119" s="136" t="s">
        <v>192</v>
      </c>
      <c r="D119" s="136" t="s">
        <v>113</v>
      </c>
      <c r="E119" s="137" t="s">
        <v>258</v>
      </c>
      <c r="F119" s="138" t="s">
        <v>259</v>
      </c>
      <c r="G119" s="139" t="s">
        <v>155</v>
      </c>
      <c r="H119" s="140">
        <v>417.4</v>
      </c>
      <c r="I119" s="141"/>
      <c r="J119" s="142">
        <f>ROUND($I$119*$H$119,2)</f>
        <v>0</v>
      </c>
      <c r="K119" s="138" t="s">
        <v>156</v>
      </c>
      <c r="L119" s="43"/>
      <c r="M119" s="143"/>
      <c r="N119" s="144" t="s">
        <v>42</v>
      </c>
      <c r="O119" s="24"/>
      <c r="P119" s="145">
        <f>$O$119*$H$119</f>
        <v>0</v>
      </c>
      <c r="Q119" s="145">
        <v>0</v>
      </c>
      <c r="R119" s="145">
        <f>$Q$119*$H$119</f>
        <v>0</v>
      </c>
      <c r="S119" s="145">
        <v>0</v>
      </c>
      <c r="T119" s="146">
        <f>$S$119*$H$119</f>
        <v>0</v>
      </c>
      <c r="AR119" s="89" t="s">
        <v>129</v>
      </c>
      <c r="AT119" s="89" t="s">
        <v>113</v>
      </c>
      <c r="AU119" s="89" t="s">
        <v>83</v>
      </c>
      <c r="AY119" s="6" t="s">
        <v>112</v>
      </c>
      <c r="BE119" s="147">
        <f>IF($N$119="základní",$J$119,0)</f>
        <v>0</v>
      </c>
      <c r="BF119" s="147">
        <f>IF($N$119="snížená",$J$119,0)</f>
        <v>0</v>
      </c>
      <c r="BG119" s="147">
        <f>IF($N$119="zákl. přenesená",$J$119,0)</f>
        <v>0</v>
      </c>
      <c r="BH119" s="147">
        <f>IF($N$119="sníž. přenesená",$J$119,0)</f>
        <v>0</v>
      </c>
      <c r="BI119" s="147">
        <f>IF($N$119="nulová",$J$119,0)</f>
        <v>0</v>
      </c>
      <c r="BJ119" s="89" t="s">
        <v>21</v>
      </c>
      <c r="BK119" s="147">
        <f>ROUND($I$119*$H$119,2)</f>
        <v>0</v>
      </c>
      <c r="BL119" s="89" t="s">
        <v>129</v>
      </c>
      <c r="BM119" s="89" t="s">
        <v>459</v>
      </c>
    </row>
    <row r="120" spans="2:47" s="6" customFormat="1" ht="98.25" customHeight="1">
      <c r="B120" s="23"/>
      <c r="C120" s="24"/>
      <c r="D120" s="150" t="s">
        <v>158</v>
      </c>
      <c r="E120" s="24"/>
      <c r="F120" s="170" t="s">
        <v>261</v>
      </c>
      <c r="G120" s="24"/>
      <c r="H120" s="24"/>
      <c r="J120" s="24"/>
      <c r="K120" s="24"/>
      <c r="L120" s="43"/>
      <c r="M120" s="56"/>
      <c r="N120" s="24"/>
      <c r="O120" s="24"/>
      <c r="P120" s="24"/>
      <c r="Q120" s="24"/>
      <c r="R120" s="24"/>
      <c r="S120" s="24"/>
      <c r="T120" s="57"/>
      <c r="AT120" s="6" t="s">
        <v>158</v>
      </c>
      <c r="AU120" s="6" t="s">
        <v>83</v>
      </c>
    </row>
    <row r="121" spans="2:51" s="6" customFormat="1" ht="15.75" customHeight="1">
      <c r="B121" s="148"/>
      <c r="C121" s="149"/>
      <c r="D121" s="171" t="s">
        <v>120</v>
      </c>
      <c r="E121" s="149"/>
      <c r="F121" s="151" t="s">
        <v>456</v>
      </c>
      <c r="G121" s="149"/>
      <c r="H121" s="152">
        <v>60</v>
      </c>
      <c r="J121" s="149"/>
      <c r="K121" s="149"/>
      <c r="L121" s="153"/>
      <c r="M121" s="154"/>
      <c r="N121" s="149"/>
      <c r="O121" s="149"/>
      <c r="P121" s="149"/>
      <c r="Q121" s="149"/>
      <c r="R121" s="149"/>
      <c r="S121" s="149"/>
      <c r="T121" s="155"/>
      <c r="AT121" s="156" t="s">
        <v>120</v>
      </c>
      <c r="AU121" s="156" t="s">
        <v>83</v>
      </c>
      <c r="AV121" s="156" t="s">
        <v>78</v>
      </c>
      <c r="AW121" s="156" t="s">
        <v>94</v>
      </c>
      <c r="AX121" s="156" t="s">
        <v>71</v>
      </c>
      <c r="AY121" s="156" t="s">
        <v>112</v>
      </c>
    </row>
    <row r="122" spans="2:51" s="6" customFormat="1" ht="15.75" customHeight="1">
      <c r="B122" s="148"/>
      <c r="C122" s="149"/>
      <c r="D122" s="171" t="s">
        <v>120</v>
      </c>
      <c r="E122" s="149"/>
      <c r="F122" s="151" t="s">
        <v>458</v>
      </c>
      <c r="G122" s="149"/>
      <c r="H122" s="152">
        <v>130</v>
      </c>
      <c r="J122" s="149"/>
      <c r="K122" s="149"/>
      <c r="L122" s="153"/>
      <c r="M122" s="154"/>
      <c r="N122" s="149"/>
      <c r="O122" s="149"/>
      <c r="P122" s="149"/>
      <c r="Q122" s="149"/>
      <c r="R122" s="149"/>
      <c r="S122" s="149"/>
      <c r="T122" s="155"/>
      <c r="AT122" s="156" t="s">
        <v>120</v>
      </c>
      <c r="AU122" s="156" t="s">
        <v>83</v>
      </c>
      <c r="AV122" s="156" t="s">
        <v>78</v>
      </c>
      <c r="AW122" s="156" t="s">
        <v>94</v>
      </c>
      <c r="AX122" s="156" t="s">
        <v>71</v>
      </c>
      <c r="AY122" s="156" t="s">
        <v>112</v>
      </c>
    </row>
    <row r="123" spans="2:51" s="6" customFormat="1" ht="15.75" customHeight="1">
      <c r="B123" s="148"/>
      <c r="C123" s="149"/>
      <c r="D123" s="171" t="s">
        <v>120</v>
      </c>
      <c r="E123" s="149"/>
      <c r="F123" s="151" t="s">
        <v>457</v>
      </c>
      <c r="G123" s="149"/>
      <c r="H123" s="152">
        <v>227.4</v>
      </c>
      <c r="J123" s="149"/>
      <c r="K123" s="149"/>
      <c r="L123" s="153"/>
      <c r="M123" s="154"/>
      <c r="N123" s="149"/>
      <c r="O123" s="149"/>
      <c r="P123" s="149"/>
      <c r="Q123" s="149"/>
      <c r="R123" s="149"/>
      <c r="S123" s="149"/>
      <c r="T123" s="155"/>
      <c r="AT123" s="156" t="s">
        <v>120</v>
      </c>
      <c r="AU123" s="156" t="s">
        <v>83</v>
      </c>
      <c r="AV123" s="156" t="s">
        <v>78</v>
      </c>
      <c r="AW123" s="156" t="s">
        <v>94</v>
      </c>
      <c r="AX123" s="156" t="s">
        <v>71</v>
      </c>
      <c r="AY123" s="156" t="s">
        <v>112</v>
      </c>
    </row>
    <row r="124" spans="2:51" s="6" customFormat="1" ht="15.75" customHeight="1">
      <c r="B124" s="172"/>
      <c r="C124" s="173"/>
      <c r="D124" s="171" t="s">
        <v>120</v>
      </c>
      <c r="E124" s="173"/>
      <c r="F124" s="174" t="s">
        <v>162</v>
      </c>
      <c r="G124" s="173"/>
      <c r="H124" s="175">
        <v>417.4</v>
      </c>
      <c r="J124" s="173"/>
      <c r="K124" s="173"/>
      <c r="L124" s="176"/>
      <c r="M124" s="177"/>
      <c r="N124" s="173"/>
      <c r="O124" s="173"/>
      <c r="P124" s="173"/>
      <c r="Q124" s="173"/>
      <c r="R124" s="173"/>
      <c r="S124" s="173"/>
      <c r="T124" s="178"/>
      <c r="AT124" s="179" t="s">
        <v>120</v>
      </c>
      <c r="AU124" s="179" t="s">
        <v>83</v>
      </c>
      <c r="AV124" s="179" t="s">
        <v>129</v>
      </c>
      <c r="AW124" s="179" t="s">
        <v>94</v>
      </c>
      <c r="AX124" s="179" t="s">
        <v>21</v>
      </c>
      <c r="AY124" s="179" t="s">
        <v>112</v>
      </c>
    </row>
    <row r="125" spans="2:65" s="6" customFormat="1" ht="15.75" customHeight="1">
      <c r="B125" s="23"/>
      <c r="C125" s="180" t="s">
        <v>26</v>
      </c>
      <c r="D125" s="180" t="s">
        <v>262</v>
      </c>
      <c r="E125" s="181" t="s">
        <v>263</v>
      </c>
      <c r="F125" s="182" t="s">
        <v>264</v>
      </c>
      <c r="G125" s="183" t="s">
        <v>265</v>
      </c>
      <c r="H125" s="184">
        <v>10.435</v>
      </c>
      <c r="I125" s="185"/>
      <c r="J125" s="186">
        <f>ROUND($I$125*$H$125,2)</f>
        <v>0</v>
      </c>
      <c r="K125" s="182" t="s">
        <v>156</v>
      </c>
      <c r="L125" s="187"/>
      <c r="M125" s="188"/>
      <c r="N125" s="189" t="s">
        <v>42</v>
      </c>
      <c r="O125" s="24"/>
      <c r="P125" s="145">
        <f>$O$125*$H$125</f>
        <v>0</v>
      </c>
      <c r="Q125" s="145">
        <v>0.001</v>
      </c>
      <c r="R125" s="145">
        <f>$Q$125*$H$125</f>
        <v>0.010435000000000002</v>
      </c>
      <c r="S125" s="145">
        <v>0</v>
      </c>
      <c r="T125" s="146">
        <f>$S$125*$H$125</f>
        <v>0</v>
      </c>
      <c r="AR125" s="89" t="s">
        <v>187</v>
      </c>
      <c r="AT125" s="89" t="s">
        <v>262</v>
      </c>
      <c r="AU125" s="89" t="s">
        <v>83</v>
      </c>
      <c r="AY125" s="6" t="s">
        <v>112</v>
      </c>
      <c r="BE125" s="147">
        <f>IF($N$125="základní",$J$125,0)</f>
        <v>0</v>
      </c>
      <c r="BF125" s="147">
        <f>IF($N$125="snížená",$J$125,0)</f>
        <v>0</v>
      </c>
      <c r="BG125" s="147">
        <f>IF($N$125="zákl. přenesená",$J$125,0)</f>
        <v>0</v>
      </c>
      <c r="BH125" s="147">
        <f>IF($N$125="sníž. přenesená",$J$125,0)</f>
        <v>0</v>
      </c>
      <c r="BI125" s="147">
        <f>IF($N$125="nulová",$J$125,0)</f>
        <v>0</v>
      </c>
      <c r="BJ125" s="89" t="s">
        <v>21</v>
      </c>
      <c r="BK125" s="147">
        <f>ROUND($I$125*$H$125,2)</f>
        <v>0</v>
      </c>
      <c r="BL125" s="89" t="s">
        <v>129</v>
      </c>
      <c r="BM125" s="89" t="s">
        <v>460</v>
      </c>
    </row>
    <row r="126" spans="2:51" s="6" customFormat="1" ht="15.75" customHeight="1">
      <c r="B126" s="148"/>
      <c r="C126" s="149"/>
      <c r="D126" s="171" t="s">
        <v>120</v>
      </c>
      <c r="E126" s="149"/>
      <c r="F126" s="151" t="s">
        <v>461</v>
      </c>
      <c r="G126" s="149"/>
      <c r="H126" s="152">
        <v>10.435</v>
      </c>
      <c r="J126" s="149"/>
      <c r="K126" s="149"/>
      <c r="L126" s="153"/>
      <c r="M126" s="154"/>
      <c r="N126" s="149"/>
      <c r="O126" s="149"/>
      <c r="P126" s="149"/>
      <c r="Q126" s="149"/>
      <c r="R126" s="149"/>
      <c r="S126" s="149"/>
      <c r="T126" s="155"/>
      <c r="AT126" s="156" t="s">
        <v>120</v>
      </c>
      <c r="AU126" s="156" t="s">
        <v>83</v>
      </c>
      <c r="AV126" s="156" t="s">
        <v>78</v>
      </c>
      <c r="AW126" s="156" t="s">
        <v>71</v>
      </c>
      <c r="AX126" s="156" t="s">
        <v>21</v>
      </c>
      <c r="AY126" s="156" t="s">
        <v>112</v>
      </c>
    </row>
    <row r="127" spans="2:63" s="125" customFormat="1" ht="30.75" customHeight="1">
      <c r="B127" s="126"/>
      <c r="C127" s="127"/>
      <c r="D127" s="127" t="s">
        <v>70</v>
      </c>
      <c r="E127" s="168" t="s">
        <v>83</v>
      </c>
      <c r="F127" s="168" t="s">
        <v>268</v>
      </c>
      <c r="G127" s="127"/>
      <c r="H127" s="127"/>
      <c r="J127" s="169">
        <f>$BK$127</f>
        <v>0</v>
      </c>
      <c r="K127" s="127"/>
      <c r="L127" s="130"/>
      <c r="M127" s="131"/>
      <c r="N127" s="127"/>
      <c r="O127" s="127"/>
      <c r="P127" s="132">
        <f>SUM($P$128:$P$139)</f>
        <v>0</v>
      </c>
      <c r="Q127" s="127"/>
      <c r="R127" s="132">
        <f>SUM($R$128:$R$139)</f>
        <v>170.12268</v>
      </c>
      <c r="S127" s="127"/>
      <c r="T127" s="133">
        <f>SUM($T$128:$T$139)</f>
        <v>0</v>
      </c>
      <c r="AR127" s="134" t="s">
        <v>21</v>
      </c>
      <c r="AT127" s="134" t="s">
        <v>70</v>
      </c>
      <c r="AU127" s="134" t="s">
        <v>21</v>
      </c>
      <c r="AY127" s="134" t="s">
        <v>112</v>
      </c>
      <c r="BK127" s="135">
        <f>SUM($BK$128:$BK$139)</f>
        <v>0</v>
      </c>
    </row>
    <row r="128" spans="2:65" s="6" customFormat="1" ht="27" customHeight="1">
      <c r="B128" s="23"/>
      <c r="C128" s="136" t="s">
        <v>201</v>
      </c>
      <c r="D128" s="136" t="s">
        <v>113</v>
      </c>
      <c r="E128" s="137" t="s">
        <v>462</v>
      </c>
      <c r="F128" s="138" t="s">
        <v>463</v>
      </c>
      <c r="G128" s="139" t="s">
        <v>183</v>
      </c>
      <c r="H128" s="140">
        <v>49.14</v>
      </c>
      <c r="I128" s="141"/>
      <c r="J128" s="142">
        <f>ROUND($I$128*$H$128,2)</f>
        <v>0</v>
      </c>
      <c r="K128" s="138"/>
      <c r="L128" s="43"/>
      <c r="M128" s="143"/>
      <c r="N128" s="144" t="s">
        <v>42</v>
      </c>
      <c r="O128" s="24"/>
      <c r="P128" s="145">
        <f>$O$128*$H$128</f>
        <v>0</v>
      </c>
      <c r="Q128" s="145">
        <v>2.0772</v>
      </c>
      <c r="R128" s="145">
        <f>$Q$128*$H$128</f>
        <v>102.073608</v>
      </c>
      <c r="S128" s="145">
        <v>0</v>
      </c>
      <c r="T128" s="146">
        <f>$S$128*$H$128</f>
        <v>0</v>
      </c>
      <c r="AR128" s="89" t="s">
        <v>129</v>
      </c>
      <c r="AT128" s="89" t="s">
        <v>113</v>
      </c>
      <c r="AU128" s="89" t="s">
        <v>78</v>
      </c>
      <c r="AY128" s="6" t="s">
        <v>112</v>
      </c>
      <c r="BE128" s="147">
        <f>IF($N$128="základní",$J$128,0)</f>
        <v>0</v>
      </c>
      <c r="BF128" s="147">
        <f>IF($N$128="snížená",$J$128,0)</f>
        <v>0</v>
      </c>
      <c r="BG128" s="147">
        <f>IF($N$128="zákl. přenesená",$J$128,0)</f>
        <v>0</v>
      </c>
      <c r="BH128" s="147">
        <f>IF($N$128="sníž. přenesená",$J$128,0)</f>
        <v>0</v>
      </c>
      <c r="BI128" s="147">
        <f>IF($N$128="nulová",$J$128,0)</f>
        <v>0</v>
      </c>
      <c r="BJ128" s="89" t="s">
        <v>21</v>
      </c>
      <c r="BK128" s="147">
        <f>ROUND($I$128*$H$128,2)</f>
        <v>0</v>
      </c>
      <c r="BL128" s="89" t="s">
        <v>129</v>
      </c>
      <c r="BM128" s="89" t="s">
        <v>464</v>
      </c>
    </row>
    <row r="129" spans="2:51" s="6" customFormat="1" ht="15.75" customHeight="1">
      <c r="B129" s="148"/>
      <c r="C129" s="149"/>
      <c r="D129" s="150" t="s">
        <v>120</v>
      </c>
      <c r="E129" s="151"/>
      <c r="F129" s="151" t="s">
        <v>465</v>
      </c>
      <c r="G129" s="149"/>
      <c r="H129" s="152">
        <v>81.9</v>
      </c>
      <c r="J129" s="149"/>
      <c r="K129" s="149"/>
      <c r="L129" s="153"/>
      <c r="M129" s="154"/>
      <c r="N129" s="149"/>
      <c r="O129" s="149"/>
      <c r="P129" s="149"/>
      <c r="Q129" s="149"/>
      <c r="R129" s="149"/>
      <c r="S129" s="149"/>
      <c r="T129" s="155"/>
      <c r="AT129" s="156" t="s">
        <v>120</v>
      </c>
      <c r="AU129" s="156" t="s">
        <v>78</v>
      </c>
      <c r="AV129" s="156" t="s">
        <v>78</v>
      </c>
      <c r="AW129" s="156" t="s">
        <v>94</v>
      </c>
      <c r="AX129" s="156" t="s">
        <v>71</v>
      </c>
      <c r="AY129" s="156" t="s">
        <v>112</v>
      </c>
    </row>
    <row r="130" spans="2:51" s="6" customFormat="1" ht="15.75" customHeight="1">
      <c r="B130" s="148"/>
      <c r="C130" s="149"/>
      <c r="D130" s="171" t="s">
        <v>120</v>
      </c>
      <c r="E130" s="149"/>
      <c r="F130" s="151" t="s">
        <v>466</v>
      </c>
      <c r="G130" s="149"/>
      <c r="H130" s="152">
        <v>49.14</v>
      </c>
      <c r="J130" s="149"/>
      <c r="K130" s="149"/>
      <c r="L130" s="153"/>
      <c r="M130" s="154"/>
      <c r="N130" s="149"/>
      <c r="O130" s="149"/>
      <c r="P130" s="149"/>
      <c r="Q130" s="149"/>
      <c r="R130" s="149"/>
      <c r="S130" s="149"/>
      <c r="T130" s="155"/>
      <c r="AT130" s="156" t="s">
        <v>120</v>
      </c>
      <c r="AU130" s="156" t="s">
        <v>78</v>
      </c>
      <c r="AV130" s="156" t="s">
        <v>78</v>
      </c>
      <c r="AW130" s="156" t="s">
        <v>94</v>
      </c>
      <c r="AX130" s="156" t="s">
        <v>21</v>
      </c>
      <c r="AY130" s="156" t="s">
        <v>112</v>
      </c>
    </row>
    <row r="131" spans="2:65" s="6" customFormat="1" ht="15.75" customHeight="1">
      <c r="B131" s="23"/>
      <c r="C131" s="136" t="s">
        <v>206</v>
      </c>
      <c r="D131" s="136" t="s">
        <v>113</v>
      </c>
      <c r="E131" s="137" t="s">
        <v>467</v>
      </c>
      <c r="F131" s="138" t="s">
        <v>468</v>
      </c>
      <c r="G131" s="139" t="s">
        <v>183</v>
      </c>
      <c r="H131" s="140">
        <v>32.76</v>
      </c>
      <c r="I131" s="141"/>
      <c r="J131" s="142">
        <f>ROUND($I$131*$H$131,2)</f>
        <v>0</v>
      </c>
      <c r="K131" s="138"/>
      <c r="L131" s="43"/>
      <c r="M131" s="143"/>
      <c r="N131" s="144" t="s">
        <v>42</v>
      </c>
      <c r="O131" s="24"/>
      <c r="P131" s="145">
        <f>$O$131*$H$131</f>
        <v>0</v>
      </c>
      <c r="Q131" s="145">
        <v>2.0772</v>
      </c>
      <c r="R131" s="145">
        <f>$Q$131*$H$131</f>
        <v>68.049072</v>
      </c>
      <c r="S131" s="145">
        <v>0</v>
      </c>
      <c r="T131" s="146">
        <f>$S$131*$H$131</f>
        <v>0</v>
      </c>
      <c r="AR131" s="89" t="s">
        <v>129</v>
      </c>
      <c r="AT131" s="89" t="s">
        <v>113</v>
      </c>
      <c r="AU131" s="89" t="s">
        <v>78</v>
      </c>
      <c r="AY131" s="6" t="s">
        <v>112</v>
      </c>
      <c r="BE131" s="147">
        <f>IF($N$131="základní",$J$131,0)</f>
        <v>0</v>
      </c>
      <c r="BF131" s="147">
        <f>IF($N$131="snížená",$J$131,0)</f>
        <v>0</v>
      </c>
      <c r="BG131" s="147">
        <f>IF($N$131="zákl. přenesená",$J$131,0)</f>
        <v>0</v>
      </c>
      <c r="BH131" s="147">
        <f>IF($N$131="sníž. přenesená",$J$131,0)</f>
        <v>0</v>
      </c>
      <c r="BI131" s="147">
        <f>IF($N$131="nulová",$J$131,0)</f>
        <v>0</v>
      </c>
      <c r="BJ131" s="89" t="s">
        <v>21</v>
      </c>
      <c r="BK131" s="147">
        <f>ROUND($I$131*$H$131,2)</f>
        <v>0</v>
      </c>
      <c r="BL131" s="89" t="s">
        <v>129</v>
      </c>
      <c r="BM131" s="89" t="s">
        <v>469</v>
      </c>
    </row>
    <row r="132" spans="2:47" s="6" customFormat="1" ht="84.75" customHeight="1">
      <c r="B132" s="23"/>
      <c r="C132" s="24"/>
      <c r="D132" s="150" t="s">
        <v>158</v>
      </c>
      <c r="E132" s="24"/>
      <c r="F132" s="170" t="s">
        <v>272</v>
      </c>
      <c r="G132" s="24"/>
      <c r="H132" s="24"/>
      <c r="J132" s="24"/>
      <c r="K132" s="24"/>
      <c r="L132" s="43"/>
      <c r="M132" s="56"/>
      <c r="N132" s="24"/>
      <c r="O132" s="24"/>
      <c r="P132" s="24"/>
      <c r="Q132" s="24"/>
      <c r="R132" s="24"/>
      <c r="S132" s="24"/>
      <c r="T132" s="57"/>
      <c r="AT132" s="6" t="s">
        <v>158</v>
      </c>
      <c r="AU132" s="6" t="s">
        <v>78</v>
      </c>
    </row>
    <row r="133" spans="2:51" s="6" customFormat="1" ht="15.75" customHeight="1">
      <c r="B133" s="148"/>
      <c r="C133" s="149"/>
      <c r="D133" s="171" t="s">
        <v>120</v>
      </c>
      <c r="E133" s="149"/>
      <c r="F133" s="151" t="s">
        <v>465</v>
      </c>
      <c r="G133" s="149"/>
      <c r="H133" s="152">
        <v>81.9</v>
      </c>
      <c r="J133" s="149"/>
      <c r="K133" s="149"/>
      <c r="L133" s="153"/>
      <c r="M133" s="154"/>
      <c r="N133" s="149"/>
      <c r="O133" s="149"/>
      <c r="P133" s="149"/>
      <c r="Q133" s="149"/>
      <c r="R133" s="149"/>
      <c r="S133" s="149"/>
      <c r="T133" s="155"/>
      <c r="AT133" s="156" t="s">
        <v>120</v>
      </c>
      <c r="AU133" s="156" t="s">
        <v>78</v>
      </c>
      <c r="AV133" s="156" t="s">
        <v>78</v>
      </c>
      <c r="AW133" s="156" t="s">
        <v>94</v>
      </c>
      <c r="AX133" s="156" t="s">
        <v>71</v>
      </c>
      <c r="AY133" s="156" t="s">
        <v>112</v>
      </c>
    </row>
    <row r="134" spans="2:51" s="6" customFormat="1" ht="15.75" customHeight="1">
      <c r="B134" s="148"/>
      <c r="C134" s="149"/>
      <c r="D134" s="171" t="s">
        <v>120</v>
      </c>
      <c r="E134" s="149"/>
      <c r="F134" s="151" t="s">
        <v>470</v>
      </c>
      <c r="G134" s="149"/>
      <c r="H134" s="152">
        <v>32.76</v>
      </c>
      <c r="J134" s="149"/>
      <c r="K134" s="149"/>
      <c r="L134" s="153"/>
      <c r="M134" s="154"/>
      <c r="N134" s="149"/>
      <c r="O134" s="149"/>
      <c r="P134" s="149"/>
      <c r="Q134" s="149"/>
      <c r="R134" s="149"/>
      <c r="S134" s="149"/>
      <c r="T134" s="155"/>
      <c r="AT134" s="156" t="s">
        <v>120</v>
      </c>
      <c r="AU134" s="156" t="s">
        <v>78</v>
      </c>
      <c r="AV134" s="156" t="s">
        <v>78</v>
      </c>
      <c r="AW134" s="156" t="s">
        <v>94</v>
      </c>
      <c r="AX134" s="156" t="s">
        <v>21</v>
      </c>
      <c r="AY134" s="156" t="s">
        <v>112</v>
      </c>
    </row>
    <row r="135" spans="2:65" s="6" customFormat="1" ht="27" customHeight="1">
      <c r="B135" s="23"/>
      <c r="C135" s="136" t="s">
        <v>213</v>
      </c>
      <c r="D135" s="136" t="s">
        <v>113</v>
      </c>
      <c r="E135" s="137" t="s">
        <v>471</v>
      </c>
      <c r="F135" s="138" t="s">
        <v>472</v>
      </c>
      <c r="G135" s="139" t="s">
        <v>155</v>
      </c>
      <c r="H135" s="140">
        <v>40</v>
      </c>
      <c r="I135" s="141"/>
      <c r="J135" s="142">
        <f>ROUND($I$135*$H$135,2)</f>
        <v>0</v>
      </c>
      <c r="K135" s="138"/>
      <c r="L135" s="43"/>
      <c r="M135" s="143"/>
      <c r="N135" s="144" t="s">
        <v>42</v>
      </c>
      <c r="O135" s="24"/>
      <c r="P135" s="145">
        <f>$O$135*$H$135</f>
        <v>0</v>
      </c>
      <c r="Q135" s="145">
        <v>0</v>
      </c>
      <c r="R135" s="145">
        <f>$Q$135*$H$135</f>
        <v>0</v>
      </c>
      <c r="S135" s="145">
        <v>0</v>
      </c>
      <c r="T135" s="146">
        <f>$S$135*$H$135</f>
        <v>0</v>
      </c>
      <c r="AR135" s="89" t="s">
        <v>129</v>
      </c>
      <c r="AT135" s="89" t="s">
        <v>113</v>
      </c>
      <c r="AU135" s="89" t="s">
        <v>78</v>
      </c>
      <c r="AY135" s="6" t="s">
        <v>112</v>
      </c>
      <c r="BE135" s="147">
        <f>IF($N$135="základní",$J$135,0)</f>
        <v>0</v>
      </c>
      <c r="BF135" s="147">
        <f>IF($N$135="snížená",$J$135,0)</f>
        <v>0</v>
      </c>
      <c r="BG135" s="147">
        <f>IF($N$135="zákl. přenesená",$J$135,0)</f>
        <v>0</v>
      </c>
      <c r="BH135" s="147">
        <f>IF($N$135="sníž. přenesená",$J$135,0)</f>
        <v>0</v>
      </c>
      <c r="BI135" s="147">
        <f>IF($N$135="nulová",$J$135,0)</f>
        <v>0</v>
      </c>
      <c r="BJ135" s="89" t="s">
        <v>21</v>
      </c>
      <c r="BK135" s="147">
        <f>ROUND($I$135*$H$135,2)</f>
        <v>0</v>
      </c>
      <c r="BL135" s="89" t="s">
        <v>129</v>
      </c>
      <c r="BM135" s="89" t="s">
        <v>473</v>
      </c>
    </row>
    <row r="136" spans="2:65" s="6" customFormat="1" ht="39" customHeight="1">
      <c r="B136" s="23"/>
      <c r="C136" s="139" t="s">
        <v>218</v>
      </c>
      <c r="D136" s="139" t="s">
        <v>113</v>
      </c>
      <c r="E136" s="137" t="s">
        <v>474</v>
      </c>
      <c r="F136" s="138" t="s">
        <v>475</v>
      </c>
      <c r="G136" s="139" t="s">
        <v>155</v>
      </c>
      <c r="H136" s="140">
        <v>6</v>
      </c>
      <c r="I136" s="141"/>
      <c r="J136" s="142">
        <f>ROUND($I$136*$H$136,2)</f>
        <v>0</v>
      </c>
      <c r="K136" s="138"/>
      <c r="L136" s="43"/>
      <c r="M136" s="143"/>
      <c r="N136" s="144" t="s">
        <v>42</v>
      </c>
      <c r="O136" s="24"/>
      <c r="P136" s="145">
        <f>$O$136*$H$136</f>
        <v>0</v>
      </c>
      <c r="Q136" s="145">
        <v>0</v>
      </c>
      <c r="R136" s="145">
        <f>$Q$136*$H$136</f>
        <v>0</v>
      </c>
      <c r="S136" s="145">
        <v>0</v>
      </c>
      <c r="T136" s="146">
        <f>$S$136*$H$136</f>
        <v>0</v>
      </c>
      <c r="AR136" s="89" t="s">
        <v>129</v>
      </c>
      <c r="AT136" s="89" t="s">
        <v>113</v>
      </c>
      <c r="AU136" s="89" t="s">
        <v>78</v>
      </c>
      <c r="AY136" s="89" t="s">
        <v>112</v>
      </c>
      <c r="BE136" s="147">
        <f>IF($N$136="základní",$J$136,0)</f>
        <v>0</v>
      </c>
      <c r="BF136" s="147">
        <f>IF($N$136="snížená",$J$136,0)</f>
        <v>0</v>
      </c>
      <c r="BG136" s="147">
        <f>IF($N$136="zákl. přenesená",$J$136,0)</f>
        <v>0</v>
      </c>
      <c r="BH136" s="147">
        <f>IF($N$136="sníž. přenesená",$J$136,0)</f>
        <v>0</v>
      </c>
      <c r="BI136" s="147">
        <f>IF($N$136="nulová",$J$136,0)</f>
        <v>0</v>
      </c>
      <c r="BJ136" s="89" t="s">
        <v>21</v>
      </c>
      <c r="BK136" s="147">
        <f>ROUND($I$136*$H$136,2)</f>
        <v>0</v>
      </c>
      <c r="BL136" s="89" t="s">
        <v>129</v>
      </c>
      <c r="BM136" s="89" t="s">
        <v>476</v>
      </c>
    </row>
    <row r="137" spans="2:51" s="6" customFormat="1" ht="15.75" customHeight="1">
      <c r="B137" s="148"/>
      <c r="C137" s="149"/>
      <c r="D137" s="150" t="s">
        <v>120</v>
      </c>
      <c r="E137" s="151"/>
      <c r="F137" s="151" t="s">
        <v>477</v>
      </c>
      <c r="G137" s="149"/>
      <c r="H137" s="152">
        <v>6</v>
      </c>
      <c r="J137" s="149"/>
      <c r="K137" s="149"/>
      <c r="L137" s="153"/>
      <c r="M137" s="154"/>
      <c r="N137" s="149"/>
      <c r="O137" s="149"/>
      <c r="P137" s="149"/>
      <c r="Q137" s="149"/>
      <c r="R137" s="149"/>
      <c r="S137" s="149"/>
      <c r="T137" s="155"/>
      <c r="AT137" s="156" t="s">
        <v>120</v>
      </c>
      <c r="AU137" s="156" t="s">
        <v>78</v>
      </c>
      <c r="AV137" s="156" t="s">
        <v>78</v>
      </c>
      <c r="AW137" s="156" t="s">
        <v>94</v>
      </c>
      <c r="AX137" s="156" t="s">
        <v>21</v>
      </c>
      <c r="AY137" s="156" t="s">
        <v>112</v>
      </c>
    </row>
    <row r="138" spans="2:65" s="6" customFormat="1" ht="27" customHeight="1">
      <c r="B138" s="23"/>
      <c r="C138" s="136" t="s">
        <v>8</v>
      </c>
      <c r="D138" s="136" t="s">
        <v>113</v>
      </c>
      <c r="E138" s="137" t="s">
        <v>478</v>
      </c>
      <c r="F138" s="138" t="s">
        <v>479</v>
      </c>
      <c r="G138" s="139" t="s">
        <v>155</v>
      </c>
      <c r="H138" s="140">
        <v>16</v>
      </c>
      <c r="I138" s="141"/>
      <c r="J138" s="142">
        <f>ROUND($I$138*$H$138,2)</f>
        <v>0</v>
      </c>
      <c r="K138" s="138"/>
      <c r="L138" s="43"/>
      <c r="M138" s="143"/>
      <c r="N138" s="144" t="s">
        <v>42</v>
      </c>
      <c r="O138" s="24"/>
      <c r="P138" s="145">
        <f>$O$138*$H$138</f>
        <v>0</v>
      </c>
      <c r="Q138" s="145">
        <v>0</v>
      </c>
      <c r="R138" s="145">
        <f>$Q$138*$H$138</f>
        <v>0</v>
      </c>
      <c r="S138" s="145">
        <v>0</v>
      </c>
      <c r="T138" s="146">
        <f>$S$138*$H$138</f>
        <v>0</v>
      </c>
      <c r="AR138" s="89" t="s">
        <v>129</v>
      </c>
      <c r="AT138" s="89" t="s">
        <v>113</v>
      </c>
      <c r="AU138" s="89" t="s">
        <v>78</v>
      </c>
      <c r="AY138" s="6" t="s">
        <v>112</v>
      </c>
      <c r="BE138" s="147">
        <f>IF($N$138="základní",$J$138,0)</f>
        <v>0</v>
      </c>
      <c r="BF138" s="147">
        <f>IF($N$138="snížená",$J$138,0)</f>
        <v>0</v>
      </c>
      <c r="BG138" s="147">
        <f>IF($N$138="zákl. přenesená",$J$138,0)</f>
        <v>0</v>
      </c>
      <c r="BH138" s="147">
        <f>IF($N$138="sníž. přenesená",$J$138,0)</f>
        <v>0</v>
      </c>
      <c r="BI138" s="147">
        <f>IF($N$138="nulová",$J$138,0)</f>
        <v>0</v>
      </c>
      <c r="BJ138" s="89" t="s">
        <v>21</v>
      </c>
      <c r="BK138" s="147">
        <f>ROUND($I$138*$H$138,2)</f>
        <v>0</v>
      </c>
      <c r="BL138" s="89" t="s">
        <v>129</v>
      </c>
      <c r="BM138" s="89" t="s">
        <v>480</v>
      </c>
    </row>
    <row r="139" spans="2:65" s="6" customFormat="1" ht="15.75" customHeight="1">
      <c r="B139" s="23"/>
      <c r="C139" s="139" t="s">
        <v>248</v>
      </c>
      <c r="D139" s="139" t="s">
        <v>113</v>
      </c>
      <c r="E139" s="137" t="s">
        <v>481</v>
      </c>
      <c r="F139" s="138" t="s">
        <v>482</v>
      </c>
      <c r="G139" s="139" t="s">
        <v>155</v>
      </c>
      <c r="H139" s="140">
        <v>406.7</v>
      </c>
      <c r="I139" s="141"/>
      <c r="J139" s="142">
        <f>ROUND($I$139*$H$139,2)</f>
        <v>0</v>
      </c>
      <c r="K139" s="138"/>
      <c r="L139" s="43"/>
      <c r="M139" s="143"/>
      <c r="N139" s="144" t="s">
        <v>42</v>
      </c>
      <c r="O139" s="24"/>
      <c r="P139" s="145">
        <f>$O$139*$H$139</f>
        <v>0</v>
      </c>
      <c r="Q139" s="145">
        <v>0</v>
      </c>
      <c r="R139" s="145">
        <f>$Q$139*$H$139</f>
        <v>0</v>
      </c>
      <c r="S139" s="145">
        <v>0</v>
      </c>
      <c r="T139" s="146">
        <f>$S$139*$H$139</f>
        <v>0</v>
      </c>
      <c r="AR139" s="89" t="s">
        <v>129</v>
      </c>
      <c r="AT139" s="89" t="s">
        <v>113</v>
      </c>
      <c r="AU139" s="89" t="s">
        <v>78</v>
      </c>
      <c r="AY139" s="89" t="s">
        <v>112</v>
      </c>
      <c r="BE139" s="147">
        <f>IF($N$139="základní",$J$139,0)</f>
        <v>0</v>
      </c>
      <c r="BF139" s="147">
        <f>IF($N$139="snížená",$J$139,0)</f>
        <v>0</v>
      </c>
      <c r="BG139" s="147">
        <f>IF($N$139="zákl. přenesená",$J$139,0)</f>
        <v>0</v>
      </c>
      <c r="BH139" s="147">
        <f>IF($N$139="sníž. přenesená",$J$139,0)</f>
        <v>0</v>
      </c>
      <c r="BI139" s="147">
        <f>IF($N$139="nulová",$J$139,0)</f>
        <v>0</v>
      </c>
      <c r="BJ139" s="89" t="s">
        <v>21</v>
      </c>
      <c r="BK139" s="147">
        <f>ROUND($I$139*$H$139,2)</f>
        <v>0</v>
      </c>
      <c r="BL139" s="89" t="s">
        <v>129</v>
      </c>
      <c r="BM139" s="89" t="s">
        <v>483</v>
      </c>
    </row>
    <row r="140" spans="2:63" s="125" customFormat="1" ht="30.75" customHeight="1">
      <c r="B140" s="126"/>
      <c r="C140" s="127"/>
      <c r="D140" s="127" t="s">
        <v>70</v>
      </c>
      <c r="E140" s="168" t="s">
        <v>137</v>
      </c>
      <c r="F140" s="168" t="s">
        <v>292</v>
      </c>
      <c r="G140" s="127"/>
      <c r="H140" s="127"/>
      <c r="J140" s="169">
        <f>$BK$140</f>
        <v>0</v>
      </c>
      <c r="K140" s="127"/>
      <c r="L140" s="130"/>
      <c r="M140" s="131"/>
      <c r="N140" s="127"/>
      <c r="O140" s="127"/>
      <c r="P140" s="132">
        <f>SUM($P$141:$P$156)</f>
        <v>0</v>
      </c>
      <c r="Q140" s="127"/>
      <c r="R140" s="132">
        <f>SUM($R$141:$R$156)</f>
        <v>0.4348906</v>
      </c>
      <c r="S140" s="127"/>
      <c r="T140" s="133">
        <f>SUM($T$141:$T$156)</f>
        <v>0</v>
      </c>
      <c r="AR140" s="134" t="s">
        <v>21</v>
      </c>
      <c r="AT140" s="134" t="s">
        <v>70</v>
      </c>
      <c r="AU140" s="134" t="s">
        <v>21</v>
      </c>
      <c r="AY140" s="134" t="s">
        <v>112</v>
      </c>
      <c r="BK140" s="135">
        <f>SUM($BK$141:$BK$156)</f>
        <v>0</v>
      </c>
    </row>
    <row r="141" spans="2:65" s="6" customFormat="1" ht="27" customHeight="1">
      <c r="B141" s="23"/>
      <c r="C141" s="139" t="s">
        <v>302</v>
      </c>
      <c r="D141" s="139" t="s">
        <v>113</v>
      </c>
      <c r="E141" s="137" t="s">
        <v>484</v>
      </c>
      <c r="F141" s="138" t="s">
        <v>472</v>
      </c>
      <c r="G141" s="139" t="s">
        <v>155</v>
      </c>
      <c r="H141" s="140">
        <v>10.5</v>
      </c>
      <c r="I141" s="141"/>
      <c r="J141" s="142">
        <f>ROUND($I$141*$H$141,2)</f>
        <v>0</v>
      </c>
      <c r="K141" s="138"/>
      <c r="L141" s="43"/>
      <c r="M141" s="143"/>
      <c r="N141" s="144" t="s">
        <v>42</v>
      </c>
      <c r="O141" s="24"/>
      <c r="P141" s="145">
        <f>$O$141*$H$141</f>
        <v>0</v>
      </c>
      <c r="Q141" s="145">
        <v>0.02516</v>
      </c>
      <c r="R141" s="145">
        <f>$Q$141*$H$141</f>
        <v>0.26417999999999997</v>
      </c>
      <c r="S141" s="145">
        <v>0</v>
      </c>
      <c r="T141" s="146">
        <f>$S$141*$H$141</f>
        <v>0</v>
      </c>
      <c r="AR141" s="89" t="s">
        <v>129</v>
      </c>
      <c r="AT141" s="89" t="s">
        <v>113</v>
      </c>
      <c r="AU141" s="89" t="s">
        <v>78</v>
      </c>
      <c r="AY141" s="89" t="s">
        <v>112</v>
      </c>
      <c r="BE141" s="147">
        <f>IF($N$141="základní",$J$141,0)</f>
        <v>0</v>
      </c>
      <c r="BF141" s="147">
        <f>IF($N$141="snížená",$J$141,0)</f>
        <v>0</v>
      </c>
      <c r="BG141" s="147">
        <f>IF($N$141="zákl. přenesená",$J$141,0)</f>
        <v>0</v>
      </c>
      <c r="BH141" s="147">
        <f>IF($N$141="sníž. přenesená",$J$141,0)</f>
        <v>0</v>
      </c>
      <c r="BI141" s="147">
        <f>IF($N$141="nulová",$J$141,0)</f>
        <v>0</v>
      </c>
      <c r="BJ141" s="89" t="s">
        <v>21</v>
      </c>
      <c r="BK141" s="147">
        <f>ROUND($I$141*$H$141,2)</f>
        <v>0</v>
      </c>
      <c r="BL141" s="89" t="s">
        <v>129</v>
      </c>
      <c r="BM141" s="89" t="s">
        <v>485</v>
      </c>
    </row>
    <row r="142" spans="2:51" s="6" customFormat="1" ht="15.75" customHeight="1">
      <c r="B142" s="148"/>
      <c r="C142" s="149"/>
      <c r="D142" s="150" t="s">
        <v>120</v>
      </c>
      <c r="E142" s="151"/>
      <c r="F142" s="151" t="s">
        <v>486</v>
      </c>
      <c r="G142" s="149"/>
      <c r="H142" s="152">
        <v>10.5</v>
      </c>
      <c r="J142" s="149"/>
      <c r="K142" s="149"/>
      <c r="L142" s="153"/>
      <c r="M142" s="154"/>
      <c r="N142" s="149"/>
      <c r="O142" s="149"/>
      <c r="P142" s="149"/>
      <c r="Q142" s="149"/>
      <c r="R142" s="149"/>
      <c r="S142" s="149"/>
      <c r="T142" s="155"/>
      <c r="AT142" s="156" t="s">
        <v>120</v>
      </c>
      <c r="AU142" s="156" t="s">
        <v>78</v>
      </c>
      <c r="AV142" s="156" t="s">
        <v>78</v>
      </c>
      <c r="AW142" s="156" t="s">
        <v>94</v>
      </c>
      <c r="AX142" s="156" t="s">
        <v>21</v>
      </c>
      <c r="AY142" s="156" t="s">
        <v>112</v>
      </c>
    </row>
    <row r="143" spans="2:65" s="6" customFormat="1" ht="27" customHeight="1">
      <c r="B143" s="23"/>
      <c r="C143" s="136" t="s">
        <v>256</v>
      </c>
      <c r="D143" s="136" t="s">
        <v>113</v>
      </c>
      <c r="E143" s="137" t="s">
        <v>293</v>
      </c>
      <c r="F143" s="138" t="s">
        <v>294</v>
      </c>
      <c r="G143" s="139" t="s">
        <v>295</v>
      </c>
      <c r="H143" s="140">
        <v>1</v>
      </c>
      <c r="I143" s="141"/>
      <c r="J143" s="142">
        <f>ROUND($I$143*$H$143,2)</f>
        <v>0</v>
      </c>
      <c r="K143" s="138"/>
      <c r="L143" s="43"/>
      <c r="M143" s="143"/>
      <c r="N143" s="144" t="s">
        <v>42</v>
      </c>
      <c r="O143" s="24"/>
      <c r="P143" s="145">
        <f>$O$143*$H$143</f>
        <v>0</v>
      </c>
      <c r="Q143" s="145">
        <v>0.02516</v>
      </c>
      <c r="R143" s="145">
        <f>$Q$143*$H$143</f>
        <v>0.02516</v>
      </c>
      <c r="S143" s="145">
        <v>0</v>
      </c>
      <c r="T143" s="146">
        <f>$S$143*$H$143</f>
        <v>0</v>
      </c>
      <c r="AR143" s="89" t="s">
        <v>129</v>
      </c>
      <c r="AT143" s="89" t="s">
        <v>113</v>
      </c>
      <c r="AU143" s="89" t="s">
        <v>78</v>
      </c>
      <c r="AY143" s="6" t="s">
        <v>112</v>
      </c>
      <c r="BE143" s="147">
        <f>IF($N$143="základní",$J$143,0)</f>
        <v>0</v>
      </c>
      <c r="BF143" s="147">
        <f>IF($N$143="snížená",$J$143,0)</f>
        <v>0</v>
      </c>
      <c r="BG143" s="147">
        <f>IF($N$143="zákl. přenesená",$J$143,0)</f>
        <v>0</v>
      </c>
      <c r="BH143" s="147">
        <f>IF($N$143="sníž. přenesená",$J$143,0)</f>
        <v>0</v>
      </c>
      <c r="BI143" s="147">
        <f>IF($N$143="nulová",$J$143,0)</f>
        <v>0</v>
      </c>
      <c r="BJ143" s="89" t="s">
        <v>21</v>
      </c>
      <c r="BK143" s="147">
        <f>ROUND($I$143*$H$143,2)</f>
        <v>0</v>
      </c>
      <c r="BL143" s="89" t="s">
        <v>129</v>
      </c>
      <c r="BM143" s="89" t="s">
        <v>487</v>
      </c>
    </row>
    <row r="144" spans="2:51" s="6" customFormat="1" ht="15.75" customHeight="1">
      <c r="B144" s="148"/>
      <c r="C144" s="149"/>
      <c r="D144" s="150" t="s">
        <v>120</v>
      </c>
      <c r="E144" s="151"/>
      <c r="F144" s="151" t="s">
        <v>21</v>
      </c>
      <c r="G144" s="149"/>
      <c r="H144" s="152">
        <v>1</v>
      </c>
      <c r="J144" s="149"/>
      <c r="K144" s="149"/>
      <c r="L144" s="153"/>
      <c r="M144" s="154"/>
      <c r="N144" s="149"/>
      <c r="O144" s="149"/>
      <c r="P144" s="149"/>
      <c r="Q144" s="149"/>
      <c r="R144" s="149"/>
      <c r="S144" s="149"/>
      <c r="T144" s="155"/>
      <c r="AT144" s="156" t="s">
        <v>120</v>
      </c>
      <c r="AU144" s="156" t="s">
        <v>78</v>
      </c>
      <c r="AV144" s="156" t="s">
        <v>78</v>
      </c>
      <c r="AW144" s="156" t="s">
        <v>94</v>
      </c>
      <c r="AX144" s="156" t="s">
        <v>21</v>
      </c>
      <c r="AY144" s="156" t="s">
        <v>112</v>
      </c>
    </row>
    <row r="145" spans="2:65" s="6" customFormat="1" ht="27" customHeight="1">
      <c r="B145" s="23"/>
      <c r="C145" s="136" t="s">
        <v>310</v>
      </c>
      <c r="D145" s="136" t="s">
        <v>113</v>
      </c>
      <c r="E145" s="137" t="s">
        <v>488</v>
      </c>
      <c r="F145" s="138" t="s">
        <v>489</v>
      </c>
      <c r="G145" s="139" t="s">
        <v>295</v>
      </c>
      <c r="H145" s="140">
        <v>1</v>
      </c>
      <c r="I145" s="141"/>
      <c r="J145" s="142">
        <f>ROUND($I$145*$H$145,2)</f>
        <v>0</v>
      </c>
      <c r="K145" s="138"/>
      <c r="L145" s="43"/>
      <c r="M145" s="143"/>
      <c r="N145" s="144" t="s">
        <v>42</v>
      </c>
      <c r="O145" s="24"/>
      <c r="P145" s="145">
        <f>$O$145*$H$145</f>
        <v>0</v>
      </c>
      <c r="Q145" s="145">
        <v>0.02516</v>
      </c>
      <c r="R145" s="145">
        <f>$Q$145*$H$145</f>
        <v>0.02516</v>
      </c>
      <c r="S145" s="145">
        <v>0</v>
      </c>
      <c r="T145" s="146">
        <f>$S$145*$H$145</f>
        <v>0</v>
      </c>
      <c r="AR145" s="89" t="s">
        <v>129</v>
      </c>
      <c r="AT145" s="89" t="s">
        <v>113</v>
      </c>
      <c r="AU145" s="89" t="s">
        <v>78</v>
      </c>
      <c r="AY145" s="6" t="s">
        <v>112</v>
      </c>
      <c r="BE145" s="147">
        <f>IF($N$145="základní",$J$145,0)</f>
        <v>0</v>
      </c>
      <c r="BF145" s="147">
        <f>IF($N$145="snížená",$J$145,0)</f>
        <v>0</v>
      </c>
      <c r="BG145" s="147">
        <f>IF($N$145="zákl. přenesená",$J$145,0)</f>
        <v>0</v>
      </c>
      <c r="BH145" s="147">
        <f>IF($N$145="sníž. přenesená",$J$145,0)</f>
        <v>0</v>
      </c>
      <c r="BI145" s="147">
        <f>IF($N$145="nulová",$J$145,0)</f>
        <v>0</v>
      </c>
      <c r="BJ145" s="89" t="s">
        <v>21</v>
      </c>
      <c r="BK145" s="147">
        <f>ROUND($I$145*$H$145,2)</f>
        <v>0</v>
      </c>
      <c r="BL145" s="89" t="s">
        <v>129</v>
      </c>
      <c r="BM145" s="89" t="s">
        <v>490</v>
      </c>
    </row>
    <row r="146" spans="2:51" s="6" customFormat="1" ht="15.75" customHeight="1">
      <c r="B146" s="148"/>
      <c r="C146" s="149"/>
      <c r="D146" s="150" t="s">
        <v>120</v>
      </c>
      <c r="E146" s="151"/>
      <c r="F146" s="151" t="s">
        <v>21</v>
      </c>
      <c r="G146" s="149"/>
      <c r="H146" s="152">
        <v>1</v>
      </c>
      <c r="J146" s="149"/>
      <c r="K146" s="149"/>
      <c r="L146" s="153"/>
      <c r="M146" s="154"/>
      <c r="N146" s="149"/>
      <c r="O146" s="149"/>
      <c r="P146" s="149"/>
      <c r="Q146" s="149"/>
      <c r="R146" s="149"/>
      <c r="S146" s="149"/>
      <c r="T146" s="155"/>
      <c r="AT146" s="156" t="s">
        <v>120</v>
      </c>
      <c r="AU146" s="156" t="s">
        <v>78</v>
      </c>
      <c r="AV146" s="156" t="s">
        <v>78</v>
      </c>
      <c r="AW146" s="156" t="s">
        <v>94</v>
      </c>
      <c r="AX146" s="156" t="s">
        <v>21</v>
      </c>
      <c r="AY146" s="156" t="s">
        <v>112</v>
      </c>
    </row>
    <row r="147" spans="2:65" s="6" customFormat="1" ht="27" customHeight="1">
      <c r="B147" s="23"/>
      <c r="C147" s="136" t="s">
        <v>314</v>
      </c>
      <c r="D147" s="136" t="s">
        <v>113</v>
      </c>
      <c r="E147" s="137" t="s">
        <v>491</v>
      </c>
      <c r="F147" s="138" t="s">
        <v>492</v>
      </c>
      <c r="G147" s="139" t="s">
        <v>295</v>
      </c>
      <c r="H147" s="140">
        <v>1</v>
      </c>
      <c r="I147" s="141"/>
      <c r="J147" s="142">
        <f>ROUND($I$147*$H$147,2)</f>
        <v>0</v>
      </c>
      <c r="K147" s="138"/>
      <c r="L147" s="43"/>
      <c r="M147" s="143"/>
      <c r="N147" s="144" t="s">
        <v>42</v>
      </c>
      <c r="O147" s="24"/>
      <c r="P147" s="145">
        <f>$O$147*$H$147</f>
        <v>0</v>
      </c>
      <c r="Q147" s="145">
        <v>0.02516</v>
      </c>
      <c r="R147" s="145">
        <f>$Q$147*$H$147</f>
        <v>0.02516</v>
      </c>
      <c r="S147" s="145">
        <v>0</v>
      </c>
      <c r="T147" s="146">
        <f>$S$147*$H$147</f>
        <v>0</v>
      </c>
      <c r="AR147" s="89" t="s">
        <v>129</v>
      </c>
      <c r="AT147" s="89" t="s">
        <v>113</v>
      </c>
      <c r="AU147" s="89" t="s">
        <v>78</v>
      </c>
      <c r="AY147" s="6" t="s">
        <v>112</v>
      </c>
      <c r="BE147" s="147">
        <f>IF($N$147="základní",$J$147,0)</f>
        <v>0</v>
      </c>
      <c r="BF147" s="147">
        <f>IF($N$147="snížená",$J$147,0)</f>
        <v>0</v>
      </c>
      <c r="BG147" s="147">
        <f>IF($N$147="zákl. přenesená",$J$147,0)</f>
        <v>0</v>
      </c>
      <c r="BH147" s="147">
        <f>IF($N$147="sníž. přenesená",$J$147,0)</f>
        <v>0</v>
      </c>
      <c r="BI147" s="147">
        <f>IF($N$147="nulová",$J$147,0)</f>
        <v>0</v>
      </c>
      <c r="BJ147" s="89" t="s">
        <v>21</v>
      </c>
      <c r="BK147" s="147">
        <f>ROUND($I$147*$H$147,2)</f>
        <v>0</v>
      </c>
      <c r="BL147" s="89" t="s">
        <v>129</v>
      </c>
      <c r="BM147" s="89" t="s">
        <v>493</v>
      </c>
    </row>
    <row r="148" spans="2:51" s="6" customFormat="1" ht="15.75" customHeight="1">
      <c r="B148" s="148"/>
      <c r="C148" s="149"/>
      <c r="D148" s="150" t="s">
        <v>120</v>
      </c>
      <c r="E148" s="151"/>
      <c r="F148" s="151" t="s">
        <v>21</v>
      </c>
      <c r="G148" s="149"/>
      <c r="H148" s="152">
        <v>1</v>
      </c>
      <c r="J148" s="149"/>
      <c r="K148" s="149"/>
      <c r="L148" s="153"/>
      <c r="M148" s="154"/>
      <c r="N148" s="149"/>
      <c r="O148" s="149"/>
      <c r="P148" s="149"/>
      <c r="Q148" s="149"/>
      <c r="R148" s="149"/>
      <c r="S148" s="149"/>
      <c r="T148" s="155"/>
      <c r="AT148" s="156" t="s">
        <v>120</v>
      </c>
      <c r="AU148" s="156" t="s">
        <v>78</v>
      </c>
      <c r="AV148" s="156" t="s">
        <v>78</v>
      </c>
      <c r="AW148" s="156" t="s">
        <v>94</v>
      </c>
      <c r="AX148" s="156" t="s">
        <v>21</v>
      </c>
      <c r="AY148" s="156" t="s">
        <v>112</v>
      </c>
    </row>
    <row r="149" spans="2:65" s="6" customFormat="1" ht="27" customHeight="1">
      <c r="B149" s="23"/>
      <c r="C149" s="136" t="s">
        <v>7</v>
      </c>
      <c r="D149" s="136" t="s">
        <v>113</v>
      </c>
      <c r="E149" s="137" t="s">
        <v>494</v>
      </c>
      <c r="F149" s="138" t="s">
        <v>495</v>
      </c>
      <c r="G149" s="139" t="s">
        <v>183</v>
      </c>
      <c r="H149" s="140">
        <v>2</v>
      </c>
      <c r="I149" s="141"/>
      <c r="J149" s="142">
        <f>ROUND($I$149*$H$149,2)</f>
        <v>0</v>
      </c>
      <c r="K149" s="138"/>
      <c r="L149" s="43"/>
      <c r="M149" s="143"/>
      <c r="N149" s="144" t="s">
        <v>42</v>
      </c>
      <c r="O149" s="24"/>
      <c r="P149" s="145">
        <f>$O$149*$H$149</f>
        <v>0</v>
      </c>
      <c r="Q149" s="145">
        <v>0.02516</v>
      </c>
      <c r="R149" s="145">
        <f>$Q$149*$H$149</f>
        <v>0.05032</v>
      </c>
      <c r="S149" s="145">
        <v>0</v>
      </c>
      <c r="T149" s="146">
        <f>$S$149*$H$149</f>
        <v>0</v>
      </c>
      <c r="AR149" s="89" t="s">
        <v>129</v>
      </c>
      <c r="AT149" s="89" t="s">
        <v>113</v>
      </c>
      <c r="AU149" s="89" t="s">
        <v>78</v>
      </c>
      <c r="AY149" s="6" t="s">
        <v>112</v>
      </c>
      <c r="BE149" s="147">
        <f>IF($N$149="základní",$J$149,0)</f>
        <v>0</v>
      </c>
      <c r="BF149" s="147">
        <f>IF($N$149="snížená",$J$149,0)</f>
        <v>0</v>
      </c>
      <c r="BG149" s="147">
        <f>IF($N$149="zákl. přenesená",$J$149,0)</f>
        <v>0</v>
      </c>
      <c r="BH149" s="147">
        <f>IF($N$149="sníž. přenesená",$J$149,0)</f>
        <v>0</v>
      </c>
      <c r="BI149" s="147">
        <f>IF($N$149="nulová",$J$149,0)</f>
        <v>0</v>
      </c>
      <c r="BJ149" s="89" t="s">
        <v>21</v>
      </c>
      <c r="BK149" s="147">
        <f>ROUND($I$149*$H$149,2)</f>
        <v>0</v>
      </c>
      <c r="BL149" s="89" t="s">
        <v>129</v>
      </c>
      <c r="BM149" s="89" t="s">
        <v>496</v>
      </c>
    </row>
    <row r="150" spans="2:51" s="6" customFormat="1" ht="15.75" customHeight="1">
      <c r="B150" s="148"/>
      <c r="C150" s="149"/>
      <c r="D150" s="150" t="s">
        <v>120</v>
      </c>
      <c r="E150" s="151"/>
      <c r="F150" s="151" t="s">
        <v>497</v>
      </c>
      <c r="G150" s="149"/>
      <c r="H150" s="152">
        <v>2</v>
      </c>
      <c r="J150" s="149"/>
      <c r="K150" s="149"/>
      <c r="L150" s="153"/>
      <c r="M150" s="154"/>
      <c r="N150" s="149"/>
      <c r="O150" s="149"/>
      <c r="P150" s="149"/>
      <c r="Q150" s="149"/>
      <c r="R150" s="149"/>
      <c r="S150" s="149"/>
      <c r="T150" s="155"/>
      <c r="AT150" s="156" t="s">
        <v>120</v>
      </c>
      <c r="AU150" s="156" t="s">
        <v>78</v>
      </c>
      <c r="AV150" s="156" t="s">
        <v>78</v>
      </c>
      <c r="AW150" s="156" t="s">
        <v>94</v>
      </c>
      <c r="AX150" s="156" t="s">
        <v>21</v>
      </c>
      <c r="AY150" s="156" t="s">
        <v>112</v>
      </c>
    </row>
    <row r="151" spans="2:65" s="6" customFormat="1" ht="27" customHeight="1">
      <c r="B151" s="23"/>
      <c r="C151" s="136" t="s">
        <v>323</v>
      </c>
      <c r="D151" s="136" t="s">
        <v>113</v>
      </c>
      <c r="E151" s="137" t="s">
        <v>498</v>
      </c>
      <c r="F151" s="138" t="s">
        <v>499</v>
      </c>
      <c r="G151" s="139" t="s">
        <v>183</v>
      </c>
      <c r="H151" s="140">
        <v>1.785</v>
      </c>
      <c r="I151" s="141"/>
      <c r="J151" s="142">
        <f>ROUND($I$151*$H$151,2)</f>
        <v>0</v>
      </c>
      <c r="K151" s="138"/>
      <c r="L151" s="43"/>
      <c r="M151" s="143"/>
      <c r="N151" s="144" t="s">
        <v>42</v>
      </c>
      <c r="O151" s="24"/>
      <c r="P151" s="145">
        <f>$O$151*$H$151</f>
        <v>0</v>
      </c>
      <c r="Q151" s="145">
        <v>0.02516</v>
      </c>
      <c r="R151" s="145">
        <f>$Q$151*$H$151</f>
        <v>0.044910599999999995</v>
      </c>
      <c r="S151" s="145">
        <v>0</v>
      </c>
      <c r="T151" s="146">
        <f>$S$151*$H$151</f>
        <v>0</v>
      </c>
      <c r="AR151" s="89" t="s">
        <v>129</v>
      </c>
      <c r="AT151" s="89" t="s">
        <v>113</v>
      </c>
      <c r="AU151" s="89" t="s">
        <v>78</v>
      </c>
      <c r="AY151" s="6" t="s">
        <v>112</v>
      </c>
      <c r="BE151" s="147">
        <f>IF($N$151="základní",$J$151,0)</f>
        <v>0</v>
      </c>
      <c r="BF151" s="147">
        <f>IF($N$151="snížená",$J$151,0)</f>
        <v>0</v>
      </c>
      <c r="BG151" s="147">
        <f>IF($N$151="zákl. přenesená",$J$151,0)</f>
        <v>0</v>
      </c>
      <c r="BH151" s="147">
        <f>IF($N$151="sníž. přenesená",$J$151,0)</f>
        <v>0</v>
      </c>
      <c r="BI151" s="147">
        <f>IF($N$151="nulová",$J$151,0)</f>
        <v>0</v>
      </c>
      <c r="BJ151" s="89" t="s">
        <v>21</v>
      </c>
      <c r="BK151" s="147">
        <f>ROUND($I$151*$H$151,2)</f>
        <v>0</v>
      </c>
      <c r="BL151" s="89" t="s">
        <v>129</v>
      </c>
      <c r="BM151" s="89" t="s">
        <v>500</v>
      </c>
    </row>
    <row r="152" spans="2:51" s="6" customFormat="1" ht="15.75" customHeight="1">
      <c r="B152" s="148"/>
      <c r="C152" s="149"/>
      <c r="D152" s="150" t="s">
        <v>120</v>
      </c>
      <c r="E152" s="151"/>
      <c r="F152" s="151" t="s">
        <v>501</v>
      </c>
      <c r="G152" s="149"/>
      <c r="H152" s="152">
        <v>1.275</v>
      </c>
      <c r="J152" s="149"/>
      <c r="K152" s="149"/>
      <c r="L152" s="153"/>
      <c r="M152" s="154"/>
      <c r="N152" s="149"/>
      <c r="O152" s="149"/>
      <c r="P152" s="149"/>
      <c r="Q152" s="149"/>
      <c r="R152" s="149"/>
      <c r="S152" s="149"/>
      <c r="T152" s="155"/>
      <c r="AT152" s="156" t="s">
        <v>120</v>
      </c>
      <c r="AU152" s="156" t="s">
        <v>78</v>
      </c>
      <c r="AV152" s="156" t="s">
        <v>78</v>
      </c>
      <c r="AW152" s="156" t="s">
        <v>94</v>
      </c>
      <c r="AX152" s="156" t="s">
        <v>71</v>
      </c>
      <c r="AY152" s="156" t="s">
        <v>112</v>
      </c>
    </row>
    <row r="153" spans="2:51" s="6" customFormat="1" ht="15.75" customHeight="1">
      <c r="B153" s="148"/>
      <c r="C153" s="149"/>
      <c r="D153" s="171" t="s">
        <v>120</v>
      </c>
      <c r="E153" s="149"/>
      <c r="F153" s="151" t="s">
        <v>502</v>
      </c>
      <c r="G153" s="149"/>
      <c r="H153" s="152">
        <v>0.51</v>
      </c>
      <c r="J153" s="149"/>
      <c r="K153" s="149"/>
      <c r="L153" s="153"/>
      <c r="M153" s="154"/>
      <c r="N153" s="149"/>
      <c r="O153" s="149"/>
      <c r="P153" s="149"/>
      <c r="Q153" s="149"/>
      <c r="R153" s="149"/>
      <c r="S153" s="149"/>
      <c r="T153" s="155"/>
      <c r="AT153" s="156" t="s">
        <v>120</v>
      </c>
      <c r="AU153" s="156" t="s">
        <v>78</v>
      </c>
      <c r="AV153" s="156" t="s">
        <v>78</v>
      </c>
      <c r="AW153" s="156" t="s">
        <v>94</v>
      </c>
      <c r="AX153" s="156" t="s">
        <v>71</v>
      </c>
      <c r="AY153" s="156" t="s">
        <v>112</v>
      </c>
    </row>
    <row r="154" spans="2:51" s="6" customFormat="1" ht="15.75" customHeight="1">
      <c r="B154" s="190"/>
      <c r="C154" s="191"/>
      <c r="D154" s="171" t="s">
        <v>120</v>
      </c>
      <c r="E154" s="191"/>
      <c r="F154" s="192" t="s">
        <v>503</v>
      </c>
      <c r="G154" s="191"/>
      <c r="H154" s="191"/>
      <c r="J154" s="191"/>
      <c r="K154" s="191"/>
      <c r="L154" s="193"/>
      <c r="M154" s="194"/>
      <c r="N154" s="191"/>
      <c r="O154" s="191"/>
      <c r="P154" s="191"/>
      <c r="Q154" s="191"/>
      <c r="R154" s="191"/>
      <c r="S154" s="191"/>
      <c r="T154" s="195"/>
      <c r="AT154" s="196" t="s">
        <v>120</v>
      </c>
      <c r="AU154" s="196" t="s">
        <v>78</v>
      </c>
      <c r="AV154" s="196" t="s">
        <v>21</v>
      </c>
      <c r="AW154" s="196" t="s">
        <v>94</v>
      </c>
      <c r="AX154" s="196" t="s">
        <v>71</v>
      </c>
      <c r="AY154" s="196" t="s">
        <v>112</v>
      </c>
    </row>
    <row r="155" spans="2:51" s="6" customFormat="1" ht="15.75" customHeight="1">
      <c r="B155" s="172"/>
      <c r="C155" s="173"/>
      <c r="D155" s="171" t="s">
        <v>120</v>
      </c>
      <c r="E155" s="173"/>
      <c r="F155" s="174" t="s">
        <v>162</v>
      </c>
      <c r="G155" s="173"/>
      <c r="H155" s="175">
        <v>1.785</v>
      </c>
      <c r="J155" s="173"/>
      <c r="K155" s="173"/>
      <c r="L155" s="176"/>
      <c r="M155" s="177"/>
      <c r="N155" s="173"/>
      <c r="O155" s="173"/>
      <c r="P155" s="173"/>
      <c r="Q155" s="173"/>
      <c r="R155" s="173"/>
      <c r="S155" s="173"/>
      <c r="T155" s="178"/>
      <c r="AT155" s="179" t="s">
        <v>120</v>
      </c>
      <c r="AU155" s="179" t="s">
        <v>78</v>
      </c>
      <c r="AV155" s="179" t="s">
        <v>129</v>
      </c>
      <c r="AW155" s="179" t="s">
        <v>94</v>
      </c>
      <c r="AX155" s="179" t="s">
        <v>21</v>
      </c>
      <c r="AY155" s="179" t="s">
        <v>112</v>
      </c>
    </row>
    <row r="156" spans="2:65" s="6" customFormat="1" ht="15.75" customHeight="1">
      <c r="B156" s="23"/>
      <c r="C156" s="180" t="s">
        <v>328</v>
      </c>
      <c r="D156" s="180" t="s">
        <v>262</v>
      </c>
      <c r="E156" s="181" t="s">
        <v>504</v>
      </c>
      <c r="F156" s="182" t="s">
        <v>505</v>
      </c>
      <c r="G156" s="183" t="s">
        <v>183</v>
      </c>
      <c r="H156" s="184">
        <v>1.785</v>
      </c>
      <c r="I156" s="185"/>
      <c r="J156" s="186">
        <f>ROUND($I$156*$H$156,2)</f>
        <v>0</v>
      </c>
      <c r="K156" s="182"/>
      <c r="L156" s="187"/>
      <c r="M156" s="188"/>
      <c r="N156" s="189" t="s">
        <v>42</v>
      </c>
      <c r="O156" s="24"/>
      <c r="P156" s="145">
        <f>$O$156*$H$156</f>
        <v>0</v>
      </c>
      <c r="Q156" s="145">
        <v>0</v>
      </c>
      <c r="R156" s="145">
        <f>$Q$156*$H$156</f>
        <v>0</v>
      </c>
      <c r="S156" s="145">
        <v>0</v>
      </c>
      <c r="T156" s="146">
        <f>$S$156*$H$156</f>
        <v>0</v>
      </c>
      <c r="AR156" s="89" t="s">
        <v>187</v>
      </c>
      <c r="AT156" s="89" t="s">
        <v>262</v>
      </c>
      <c r="AU156" s="89" t="s">
        <v>78</v>
      </c>
      <c r="AY156" s="6" t="s">
        <v>112</v>
      </c>
      <c r="BE156" s="147">
        <f>IF($N$156="základní",$J$156,0)</f>
        <v>0</v>
      </c>
      <c r="BF156" s="147">
        <f>IF($N$156="snížená",$J$156,0)</f>
        <v>0</v>
      </c>
      <c r="BG156" s="147">
        <f>IF($N$156="zákl. přenesená",$J$156,0)</f>
        <v>0</v>
      </c>
      <c r="BH156" s="147">
        <f>IF($N$156="sníž. přenesená",$J$156,0)</f>
        <v>0</v>
      </c>
      <c r="BI156" s="147">
        <f>IF($N$156="nulová",$J$156,0)</f>
        <v>0</v>
      </c>
      <c r="BJ156" s="89" t="s">
        <v>21</v>
      </c>
      <c r="BK156" s="147">
        <f>ROUND($I$156*$H$156,2)</f>
        <v>0</v>
      </c>
      <c r="BL156" s="89" t="s">
        <v>129</v>
      </c>
      <c r="BM156" s="89" t="s">
        <v>506</v>
      </c>
    </row>
    <row r="157" spans="2:63" s="125" customFormat="1" ht="30.75" customHeight="1">
      <c r="B157" s="126"/>
      <c r="C157" s="127"/>
      <c r="D157" s="127" t="s">
        <v>70</v>
      </c>
      <c r="E157" s="168" t="s">
        <v>187</v>
      </c>
      <c r="F157" s="168" t="s">
        <v>507</v>
      </c>
      <c r="G157" s="127"/>
      <c r="H157" s="127"/>
      <c r="J157" s="169">
        <f>$BK$157</f>
        <v>0</v>
      </c>
      <c r="K157" s="127"/>
      <c r="L157" s="130"/>
      <c r="M157" s="131"/>
      <c r="N157" s="127"/>
      <c r="O157" s="127"/>
      <c r="P157" s="132">
        <f>SUM($P$158:$P$160)</f>
        <v>0</v>
      </c>
      <c r="Q157" s="127"/>
      <c r="R157" s="132">
        <f>SUM($R$158:$R$160)</f>
        <v>0.00124</v>
      </c>
      <c r="S157" s="127"/>
      <c r="T157" s="133">
        <f>SUM($T$158:$T$160)</f>
        <v>0</v>
      </c>
      <c r="AR157" s="134" t="s">
        <v>21</v>
      </c>
      <c r="AT157" s="134" t="s">
        <v>70</v>
      </c>
      <c r="AU157" s="134" t="s">
        <v>21</v>
      </c>
      <c r="AY157" s="134" t="s">
        <v>112</v>
      </c>
      <c r="BK157" s="135">
        <f>SUM($BK$158:$BK$160)</f>
        <v>0</v>
      </c>
    </row>
    <row r="158" spans="2:65" s="6" customFormat="1" ht="15.75" customHeight="1">
      <c r="B158" s="23"/>
      <c r="C158" s="139" t="s">
        <v>334</v>
      </c>
      <c r="D158" s="139" t="s">
        <v>113</v>
      </c>
      <c r="E158" s="137" t="s">
        <v>508</v>
      </c>
      <c r="F158" s="138" t="s">
        <v>509</v>
      </c>
      <c r="G158" s="139" t="s">
        <v>165</v>
      </c>
      <c r="H158" s="140">
        <v>4</v>
      </c>
      <c r="I158" s="141"/>
      <c r="J158" s="142">
        <f>ROUND($I$158*$H$158,2)</f>
        <v>0</v>
      </c>
      <c r="K158" s="138" t="s">
        <v>156</v>
      </c>
      <c r="L158" s="43"/>
      <c r="M158" s="143"/>
      <c r="N158" s="144" t="s">
        <v>42</v>
      </c>
      <c r="O158" s="24"/>
      <c r="P158" s="145">
        <f>$O$158*$H$158</f>
        <v>0</v>
      </c>
      <c r="Q158" s="145">
        <v>0.00031</v>
      </c>
      <c r="R158" s="145">
        <f>$Q$158*$H$158</f>
        <v>0.00124</v>
      </c>
      <c r="S158" s="145">
        <v>0</v>
      </c>
      <c r="T158" s="146">
        <f>$S$158*$H$158</f>
        <v>0</v>
      </c>
      <c r="AR158" s="89" t="s">
        <v>129</v>
      </c>
      <c r="AT158" s="89" t="s">
        <v>113</v>
      </c>
      <c r="AU158" s="89" t="s">
        <v>78</v>
      </c>
      <c r="AY158" s="89" t="s">
        <v>112</v>
      </c>
      <c r="BE158" s="147">
        <f>IF($N$158="základní",$J$158,0)</f>
        <v>0</v>
      </c>
      <c r="BF158" s="147">
        <f>IF($N$158="snížená",$J$158,0)</f>
        <v>0</v>
      </c>
      <c r="BG158" s="147">
        <f>IF($N$158="zákl. přenesená",$J$158,0)</f>
        <v>0</v>
      </c>
      <c r="BH158" s="147">
        <f>IF($N$158="sníž. přenesená",$J$158,0)</f>
        <v>0</v>
      </c>
      <c r="BI158" s="147">
        <f>IF($N$158="nulová",$J$158,0)</f>
        <v>0</v>
      </c>
      <c r="BJ158" s="89" t="s">
        <v>21</v>
      </c>
      <c r="BK158" s="147">
        <f>ROUND($I$158*$H$158,2)</f>
        <v>0</v>
      </c>
      <c r="BL158" s="89" t="s">
        <v>129</v>
      </c>
      <c r="BM158" s="89" t="s">
        <v>510</v>
      </c>
    </row>
    <row r="159" spans="2:47" s="6" customFormat="1" ht="57.75" customHeight="1">
      <c r="B159" s="23"/>
      <c r="C159" s="24"/>
      <c r="D159" s="150" t="s">
        <v>158</v>
      </c>
      <c r="E159" s="24"/>
      <c r="F159" s="170" t="s">
        <v>511</v>
      </c>
      <c r="G159" s="24"/>
      <c r="H159" s="24"/>
      <c r="J159" s="24"/>
      <c r="K159" s="24"/>
      <c r="L159" s="43"/>
      <c r="M159" s="56"/>
      <c r="N159" s="24"/>
      <c r="O159" s="24"/>
      <c r="P159" s="24"/>
      <c r="Q159" s="24"/>
      <c r="R159" s="24"/>
      <c r="S159" s="24"/>
      <c r="T159" s="57"/>
      <c r="AT159" s="6" t="s">
        <v>158</v>
      </c>
      <c r="AU159" s="6" t="s">
        <v>78</v>
      </c>
    </row>
    <row r="160" spans="2:65" s="6" customFormat="1" ht="15.75" customHeight="1">
      <c r="B160" s="23"/>
      <c r="C160" s="136" t="s">
        <v>339</v>
      </c>
      <c r="D160" s="136" t="s">
        <v>113</v>
      </c>
      <c r="E160" s="137" t="s">
        <v>512</v>
      </c>
      <c r="F160" s="138" t="s">
        <v>513</v>
      </c>
      <c r="G160" s="139" t="s">
        <v>237</v>
      </c>
      <c r="H160" s="140">
        <v>8</v>
      </c>
      <c r="I160" s="141"/>
      <c r="J160" s="142">
        <f>ROUND($I$160*$H$160,2)</f>
        <v>0</v>
      </c>
      <c r="K160" s="138"/>
      <c r="L160" s="43"/>
      <c r="M160" s="143"/>
      <c r="N160" s="144" t="s">
        <v>42</v>
      </c>
      <c r="O160" s="24"/>
      <c r="P160" s="145">
        <f>$O$160*$H$160</f>
        <v>0</v>
      </c>
      <c r="Q160" s="145">
        <v>0</v>
      </c>
      <c r="R160" s="145">
        <f>$Q$160*$H$160</f>
        <v>0</v>
      </c>
      <c r="S160" s="145">
        <v>0</v>
      </c>
      <c r="T160" s="146">
        <f>$S$160*$H$160</f>
        <v>0</v>
      </c>
      <c r="AR160" s="89" t="s">
        <v>129</v>
      </c>
      <c r="AT160" s="89" t="s">
        <v>113</v>
      </c>
      <c r="AU160" s="89" t="s">
        <v>78</v>
      </c>
      <c r="AY160" s="6" t="s">
        <v>112</v>
      </c>
      <c r="BE160" s="147">
        <f>IF($N$160="základní",$J$160,0)</f>
        <v>0</v>
      </c>
      <c r="BF160" s="147">
        <f>IF($N$160="snížená",$J$160,0)</f>
        <v>0</v>
      </c>
      <c r="BG160" s="147">
        <f>IF($N$160="zákl. přenesená",$J$160,0)</f>
        <v>0</v>
      </c>
      <c r="BH160" s="147">
        <f>IF($N$160="sníž. přenesená",$J$160,0)</f>
        <v>0</v>
      </c>
      <c r="BI160" s="147">
        <f>IF($N$160="nulová",$J$160,0)</f>
        <v>0</v>
      </c>
      <c r="BJ160" s="89" t="s">
        <v>21</v>
      </c>
      <c r="BK160" s="147">
        <f>ROUND($I$160*$H$160,2)</f>
        <v>0</v>
      </c>
      <c r="BL160" s="89" t="s">
        <v>129</v>
      </c>
      <c r="BM160" s="89" t="s">
        <v>514</v>
      </c>
    </row>
    <row r="161" spans="2:63" s="125" customFormat="1" ht="30.75" customHeight="1">
      <c r="B161" s="126"/>
      <c r="C161" s="127"/>
      <c r="D161" s="127" t="s">
        <v>70</v>
      </c>
      <c r="E161" s="168" t="s">
        <v>192</v>
      </c>
      <c r="F161" s="168" t="s">
        <v>193</v>
      </c>
      <c r="G161" s="127"/>
      <c r="H161" s="127"/>
      <c r="J161" s="169">
        <f>$BK$161</f>
        <v>0</v>
      </c>
      <c r="K161" s="127"/>
      <c r="L161" s="130"/>
      <c r="M161" s="131"/>
      <c r="N161" s="127"/>
      <c r="O161" s="127"/>
      <c r="P161" s="132">
        <f>SUM($P$162:$P$231)</f>
        <v>0</v>
      </c>
      <c r="Q161" s="127"/>
      <c r="R161" s="132">
        <f>SUM($R$162:$R$231)</f>
        <v>492.23016625</v>
      </c>
      <c r="S161" s="127"/>
      <c r="T161" s="133">
        <f>SUM($T$162:$T$231)</f>
        <v>702.561525</v>
      </c>
      <c r="AR161" s="134" t="s">
        <v>21</v>
      </c>
      <c r="AT161" s="134" t="s">
        <v>70</v>
      </c>
      <c r="AU161" s="134" t="s">
        <v>21</v>
      </c>
      <c r="AY161" s="134" t="s">
        <v>112</v>
      </c>
      <c r="BK161" s="135">
        <f>SUM($BK$162:$BK$231)</f>
        <v>0</v>
      </c>
    </row>
    <row r="162" spans="2:65" s="6" customFormat="1" ht="15.75" customHeight="1">
      <c r="B162" s="23"/>
      <c r="C162" s="139" t="s">
        <v>343</v>
      </c>
      <c r="D162" s="139" t="s">
        <v>113</v>
      </c>
      <c r="E162" s="137" t="s">
        <v>315</v>
      </c>
      <c r="F162" s="138" t="s">
        <v>316</v>
      </c>
      <c r="G162" s="139" t="s">
        <v>155</v>
      </c>
      <c r="H162" s="140">
        <v>925</v>
      </c>
      <c r="I162" s="141"/>
      <c r="J162" s="142">
        <f>ROUND($I$162*$H$162,2)</f>
        <v>0</v>
      </c>
      <c r="K162" s="138" t="s">
        <v>156</v>
      </c>
      <c r="L162" s="43"/>
      <c r="M162" s="143"/>
      <c r="N162" s="144" t="s">
        <v>42</v>
      </c>
      <c r="O162" s="24"/>
      <c r="P162" s="145">
        <f>$O$162*$H$162</f>
        <v>0</v>
      </c>
      <c r="Q162" s="145">
        <v>0</v>
      </c>
      <c r="R162" s="145">
        <f>$Q$162*$H$162</f>
        <v>0</v>
      </c>
      <c r="S162" s="145">
        <v>0</v>
      </c>
      <c r="T162" s="146">
        <f>$S$162*$H$162</f>
        <v>0</v>
      </c>
      <c r="AR162" s="89" t="s">
        <v>129</v>
      </c>
      <c r="AT162" s="89" t="s">
        <v>113</v>
      </c>
      <c r="AU162" s="89" t="s">
        <v>78</v>
      </c>
      <c r="AY162" s="89" t="s">
        <v>112</v>
      </c>
      <c r="BE162" s="147">
        <f>IF($N$162="základní",$J$162,0)</f>
        <v>0</v>
      </c>
      <c r="BF162" s="147">
        <f>IF($N$162="snížená",$J$162,0)</f>
        <v>0</v>
      </c>
      <c r="BG162" s="147">
        <f>IF($N$162="zákl. přenesená",$J$162,0)</f>
        <v>0</v>
      </c>
      <c r="BH162" s="147">
        <f>IF($N$162="sníž. přenesená",$J$162,0)</f>
        <v>0</v>
      </c>
      <c r="BI162" s="147">
        <f>IF($N$162="nulová",$J$162,0)</f>
        <v>0</v>
      </c>
      <c r="BJ162" s="89" t="s">
        <v>21</v>
      </c>
      <c r="BK162" s="147">
        <f>ROUND($I$162*$H$162,2)</f>
        <v>0</v>
      </c>
      <c r="BL162" s="89" t="s">
        <v>129</v>
      </c>
      <c r="BM162" s="89" t="s">
        <v>515</v>
      </c>
    </row>
    <row r="163" spans="2:47" s="6" customFormat="1" ht="57.75" customHeight="1">
      <c r="B163" s="23"/>
      <c r="C163" s="24"/>
      <c r="D163" s="150" t="s">
        <v>158</v>
      </c>
      <c r="E163" s="24"/>
      <c r="F163" s="170" t="s">
        <v>318</v>
      </c>
      <c r="G163" s="24"/>
      <c r="H163" s="24"/>
      <c r="J163" s="24"/>
      <c r="K163" s="24"/>
      <c r="L163" s="43"/>
      <c r="M163" s="56"/>
      <c r="N163" s="24"/>
      <c r="O163" s="24"/>
      <c r="P163" s="24"/>
      <c r="Q163" s="24"/>
      <c r="R163" s="24"/>
      <c r="S163" s="24"/>
      <c r="T163" s="57"/>
      <c r="AT163" s="6" t="s">
        <v>158</v>
      </c>
      <c r="AU163" s="6" t="s">
        <v>78</v>
      </c>
    </row>
    <row r="164" spans="2:65" s="6" customFormat="1" ht="15.75" customHeight="1">
      <c r="B164" s="23"/>
      <c r="C164" s="136" t="s">
        <v>349</v>
      </c>
      <c r="D164" s="136" t="s">
        <v>113</v>
      </c>
      <c r="E164" s="137" t="s">
        <v>319</v>
      </c>
      <c r="F164" s="138" t="s">
        <v>320</v>
      </c>
      <c r="G164" s="139" t="s">
        <v>155</v>
      </c>
      <c r="H164" s="140">
        <v>55500</v>
      </c>
      <c r="I164" s="141"/>
      <c r="J164" s="142">
        <f>ROUND($I$164*$H$164,2)</f>
        <v>0</v>
      </c>
      <c r="K164" s="138" t="s">
        <v>156</v>
      </c>
      <c r="L164" s="43"/>
      <c r="M164" s="143"/>
      <c r="N164" s="144" t="s">
        <v>42</v>
      </c>
      <c r="O164" s="24"/>
      <c r="P164" s="145">
        <f>$O$164*$H$164</f>
        <v>0</v>
      </c>
      <c r="Q164" s="145">
        <v>0</v>
      </c>
      <c r="R164" s="145">
        <f>$Q$164*$H$164</f>
        <v>0</v>
      </c>
      <c r="S164" s="145">
        <v>0</v>
      </c>
      <c r="T164" s="146">
        <f>$S$164*$H$164</f>
        <v>0</v>
      </c>
      <c r="AR164" s="89" t="s">
        <v>129</v>
      </c>
      <c r="AT164" s="89" t="s">
        <v>113</v>
      </c>
      <c r="AU164" s="89" t="s">
        <v>78</v>
      </c>
      <c r="AY164" s="6" t="s">
        <v>112</v>
      </c>
      <c r="BE164" s="147">
        <f>IF($N$164="základní",$J$164,0)</f>
        <v>0</v>
      </c>
      <c r="BF164" s="147">
        <f>IF($N$164="snížená",$J$164,0)</f>
        <v>0</v>
      </c>
      <c r="BG164" s="147">
        <f>IF($N$164="zákl. přenesená",$J$164,0)</f>
        <v>0</v>
      </c>
      <c r="BH164" s="147">
        <f>IF($N$164="sníž. přenesená",$J$164,0)</f>
        <v>0</v>
      </c>
      <c r="BI164" s="147">
        <f>IF($N$164="nulová",$J$164,0)</f>
        <v>0</v>
      </c>
      <c r="BJ164" s="89" t="s">
        <v>21</v>
      </c>
      <c r="BK164" s="147">
        <f>ROUND($I$164*$H$164,2)</f>
        <v>0</v>
      </c>
      <c r="BL164" s="89" t="s">
        <v>129</v>
      </c>
      <c r="BM164" s="89" t="s">
        <v>516</v>
      </c>
    </row>
    <row r="165" spans="2:47" s="6" customFormat="1" ht="57.75" customHeight="1">
      <c r="B165" s="23"/>
      <c r="C165" s="24"/>
      <c r="D165" s="150" t="s">
        <v>158</v>
      </c>
      <c r="E165" s="24"/>
      <c r="F165" s="170" t="s">
        <v>318</v>
      </c>
      <c r="G165" s="24"/>
      <c r="H165" s="24"/>
      <c r="J165" s="24"/>
      <c r="K165" s="24"/>
      <c r="L165" s="43"/>
      <c r="M165" s="56"/>
      <c r="N165" s="24"/>
      <c r="O165" s="24"/>
      <c r="P165" s="24"/>
      <c r="Q165" s="24"/>
      <c r="R165" s="24"/>
      <c r="S165" s="24"/>
      <c r="T165" s="57"/>
      <c r="AT165" s="6" t="s">
        <v>158</v>
      </c>
      <c r="AU165" s="6" t="s">
        <v>78</v>
      </c>
    </row>
    <row r="166" spans="2:51" s="6" customFormat="1" ht="15.75" customHeight="1">
      <c r="B166" s="148"/>
      <c r="C166" s="149"/>
      <c r="D166" s="171" t="s">
        <v>120</v>
      </c>
      <c r="E166" s="149"/>
      <c r="F166" s="151" t="s">
        <v>517</v>
      </c>
      <c r="G166" s="149"/>
      <c r="H166" s="152">
        <v>55500</v>
      </c>
      <c r="J166" s="149"/>
      <c r="K166" s="149"/>
      <c r="L166" s="153"/>
      <c r="M166" s="154"/>
      <c r="N166" s="149"/>
      <c r="O166" s="149"/>
      <c r="P166" s="149"/>
      <c r="Q166" s="149"/>
      <c r="R166" s="149"/>
      <c r="S166" s="149"/>
      <c r="T166" s="155"/>
      <c r="AT166" s="156" t="s">
        <v>120</v>
      </c>
      <c r="AU166" s="156" t="s">
        <v>78</v>
      </c>
      <c r="AV166" s="156" t="s">
        <v>78</v>
      </c>
      <c r="AW166" s="156" t="s">
        <v>94</v>
      </c>
      <c r="AX166" s="156" t="s">
        <v>21</v>
      </c>
      <c r="AY166" s="156" t="s">
        <v>112</v>
      </c>
    </row>
    <row r="167" spans="2:65" s="6" customFormat="1" ht="15.75" customHeight="1">
      <c r="B167" s="23"/>
      <c r="C167" s="136" t="s">
        <v>353</v>
      </c>
      <c r="D167" s="136" t="s">
        <v>113</v>
      </c>
      <c r="E167" s="137" t="s">
        <v>324</v>
      </c>
      <c r="F167" s="138" t="s">
        <v>325</v>
      </c>
      <c r="G167" s="139" t="s">
        <v>155</v>
      </c>
      <c r="H167" s="140">
        <v>925</v>
      </c>
      <c r="I167" s="141"/>
      <c r="J167" s="142">
        <f>ROUND($I$167*$H$167,2)</f>
        <v>0</v>
      </c>
      <c r="K167" s="138" t="s">
        <v>156</v>
      </c>
      <c r="L167" s="43"/>
      <c r="M167" s="143"/>
      <c r="N167" s="144" t="s">
        <v>42</v>
      </c>
      <c r="O167" s="24"/>
      <c r="P167" s="145">
        <f>$O$167*$H$167</f>
        <v>0</v>
      </c>
      <c r="Q167" s="145">
        <v>0</v>
      </c>
      <c r="R167" s="145">
        <f>$Q$167*$H$167</f>
        <v>0</v>
      </c>
      <c r="S167" s="145">
        <v>0</v>
      </c>
      <c r="T167" s="146">
        <f>$S$167*$H$167</f>
        <v>0</v>
      </c>
      <c r="AR167" s="89" t="s">
        <v>129</v>
      </c>
      <c r="AT167" s="89" t="s">
        <v>113</v>
      </c>
      <c r="AU167" s="89" t="s">
        <v>78</v>
      </c>
      <c r="AY167" s="6" t="s">
        <v>112</v>
      </c>
      <c r="BE167" s="147">
        <f>IF($N$167="základní",$J$167,0)</f>
        <v>0</v>
      </c>
      <c r="BF167" s="147">
        <f>IF($N$167="snížená",$J$167,0)</f>
        <v>0</v>
      </c>
      <c r="BG167" s="147">
        <f>IF($N$167="zákl. přenesená",$J$167,0)</f>
        <v>0</v>
      </c>
      <c r="BH167" s="147">
        <f>IF($N$167="sníž. přenesená",$J$167,0)</f>
        <v>0</v>
      </c>
      <c r="BI167" s="147">
        <f>IF($N$167="nulová",$J$167,0)</f>
        <v>0</v>
      </c>
      <c r="BJ167" s="89" t="s">
        <v>21</v>
      </c>
      <c r="BK167" s="147">
        <f>ROUND($I$167*$H$167,2)</f>
        <v>0</v>
      </c>
      <c r="BL167" s="89" t="s">
        <v>129</v>
      </c>
      <c r="BM167" s="89" t="s">
        <v>518</v>
      </c>
    </row>
    <row r="168" spans="2:47" s="6" customFormat="1" ht="30.75" customHeight="1">
      <c r="B168" s="23"/>
      <c r="C168" s="24"/>
      <c r="D168" s="150" t="s">
        <v>158</v>
      </c>
      <c r="E168" s="24"/>
      <c r="F168" s="170" t="s">
        <v>327</v>
      </c>
      <c r="G168" s="24"/>
      <c r="H168" s="24"/>
      <c r="J168" s="24"/>
      <c r="K168" s="24"/>
      <c r="L168" s="43"/>
      <c r="M168" s="56"/>
      <c r="N168" s="24"/>
      <c r="O168" s="24"/>
      <c r="P168" s="24"/>
      <c r="Q168" s="24"/>
      <c r="R168" s="24"/>
      <c r="S168" s="24"/>
      <c r="T168" s="57"/>
      <c r="AT168" s="6" t="s">
        <v>158</v>
      </c>
      <c r="AU168" s="6" t="s">
        <v>78</v>
      </c>
    </row>
    <row r="169" spans="2:65" s="6" customFormat="1" ht="15.75" customHeight="1">
      <c r="B169" s="23"/>
      <c r="C169" s="136" t="s">
        <v>358</v>
      </c>
      <c r="D169" s="136" t="s">
        <v>113</v>
      </c>
      <c r="E169" s="137" t="s">
        <v>329</v>
      </c>
      <c r="F169" s="138" t="s">
        <v>330</v>
      </c>
      <c r="G169" s="139" t="s">
        <v>183</v>
      </c>
      <c r="H169" s="140">
        <v>81.864</v>
      </c>
      <c r="I169" s="141"/>
      <c r="J169" s="142">
        <f>ROUND($I$169*$H$169,2)</f>
        <v>0</v>
      </c>
      <c r="K169" s="138" t="s">
        <v>156</v>
      </c>
      <c r="L169" s="43"/>
      <c r="M169" s="143"/>
      <c r="N169" s="144" t="s">
        <v>42</v>
      </c>
      <c r="O169" s="24"/>
      <c r="P169" s="145">
        <f>$O$169*$H$169</f>
        <v>0</v>
      </c>
      <c r="Q169" s="145">
        <v>0</v>
      </c>
      <c r="R169" s="145">
        <f>$Q$169*$H$169</f>
        <v>0</v>
      </c>
      <c r="S169" s="145">
        <v>1.175</v>
      </c>
      <c r="T169" s="146">
        <f>$S$169*$H$169</f>
        <v>96.1902</v>
      </c>
      <c r="AR169" s="89" t="s">
        <v>129</v>
      </c>
      <c r="AT169" s="89" t="s">
        <v>113</v>
      </c>
      <c r="AU169" s="89" t="s">
        <v>78</v>
      </c>
      <c r="AY169" s="6" t="s">
        <v>112</v>
      </c>
      <c r="BE169" s="147">
        <f>IF($N$169="základní",$J$169,0)</f>
        <v>0</v>
      </c>
      <c r="BF169" s="147">
        <f>IF($N$169="snížená",$J$169,0)</f>
        <v>0</v>
      </c>
      <c r="BG169" s="147">
        <f>IF($N$169="zákl. přenesená",$J$169,0)</f>
        <v>0</v>
      </c>
      <c r="BH169" s="147">
        <f>IF($N$169="sníž. přenesená",$J$169,0)</f>
        <v>0</v>
      </c>
      <c r="BI169" s="147">
        <f>IF($N$169="nulová",$J$169,0)</f>
        <v>0</v>
      </c>
      <c r="BJ169" s="89" t="s">
        <v>21</v>
      </c>
      <c r="BK169" s="147">
        <f>ROUND($I$169*$H$169,2)</f>
        <v>0</v>
      </c>
      <c r="BL169" s="89" t="s">
        <v>129</v>
      </c>
      <c r="BM169" s="89" t="s">
        <v>519</v>
      </c>
    </row>
    <row r="170" spans="2:47" s="6" customFormat="1" ht="44.25" customHeight="1">
      <c r="B170" s="23"/>
      <c r="C170" s="24"/>
      <c r="D170" s="150" t="s">
        <v>158</v>
      </c>
      <c r="E170" s="24"/>
      <c r="F170" s="170" t="s">
        <v>332</v>
      </c>
      <c r="G170" s="24"/>
      <c r="H170" s="24"/>
      <c r="J170" s="24"/>
      <c r="K170" s="24"/>
      <c r="L170" s="43"/>
      <c r="M170" s="56"/>
      <c r="N170" s="24"/>
      <c r="O170" s="24"/>
      <c r="P170" s="24"/>
      <c r="Q170" s="24"/>
      <c r="R170" s="24"/>
      <c r="S170" s="24"/>
      <c r="T170" s="57"/>
      <c r="AT170" s="6" t="s">
        <v>158</v>
      </c>
      <c r="AU170" s="6" t="s">
        <v>78</v>
      </c>
    </row>
    <row r="171" spans="2:51" s="6" customFormat="1" ht="15.75" customHeight="1">
      <c r="B171" s="148"/>
      <c r="C171" s="149"/>
      <c r="D171" s="171" t="s">
        <v>120</v>
      </c>
      <c r="E171" s="149"/>
      <c r="F171" s="151" t="s">
        <v>520</v>
      </c>
      <c r="G171" s="149"/>
      <c r="H171" s="152">
        <v>81.864</v>
      </c>
      <c r="J171" s="149"/>
      <c r="K171" s="149"/>
      <c r="L171" s="153"/>
      <c r="M171" s="154"/>
      <c r="N171" s="149"/>
      <c r="O171" s="149"/>
      <c r="P171" s="149"/>
      <c r="Q171" s="149"/>
      <c r="R171" s="149"/>
      <c r="S171" s="149"/>
      <c r="T171" s="155"/>
      <c r="AT171" s="156" t="s">
        <v>120</v>
      </c>
      <c r="AU171" s="156" t="s">
        <v>78</v>
      </c>
      <c r="AV171" s="156" t="s">
        <v>78</v>
      </c>
      <c r="AW171" s="156" t="s">
        <v>94</v>
      </c>
      <c r="AX171" s="156" t="s">
        <v>21</v>
      </c>
      <c r="AY171" s="156" t="s">
        <v>112</v>
      </c>
    </row>
    <row r="172" spans="2:65" s="6" customFormat="1" ht="15.75" customHeight="1">
      <c r="B172" s="23"/>
      <c r="C172" s="136" t="s">
        <v>363</v>
      </c>
      <c r="D172" s="136" t="s">
        <v>113</v>
      </c>
      <c r="E172" s="137" t="s">
        <v>521</v>
      </c>
      <c r="F172" s="138" t="s">
        <v>522</v>
      </c>
      <c r="G172" s="139" t="s">
        <v>183</v>
      </c>
      <c r="H172" s="140">
        <v>2.61</v>
      </c>
      <c r="I172" s="141"/>
      <c r="J172" s="142">
        <f>ROUND($I$172*$H$172,2)</f>
        <v>0</v>
      </c>
      <c r="K172" s="138" t="s">
        <v>156</v>
      </c>
      <c r="L172" s="43"/>
      <c r="M172" s="143"/>
      <c r="N172" s="144" t="s">
        <v>42</v>
      </c>
      <c r="O172" s="24"/>
      <c r="P172" s="145">
        <f>$O$172*$H$172</f>
        <v>0</v>
      </c>
      <c r="Q172" s="145">
        <v>0</v>
      </c>
      <c r="R172" s="145">
        <f>$Q$172*$H$172</f>
        <v>0</v>
      </c>
      <c r="S172" s="145">
        <v>2.2</v>
      </c>
      <c r="T172" s="146">
        <f>$S$172*$H$172</f>
        <v>5.742</v>
      </c>
      <c r="AR172" s="89" t="s">
        <v>129</v>
      </c>
      <c r="AT172" s="89" t="s">
        <v>113</v>
      </c>
      <c r="AU172" s="89" t="s">
        <v>78</v>
      </c>
      <c r="AY172" s="6" t="s">
        <v>112</v>
      </c>
      <c r="BE172" s="147">
        <f>IF($N$172="základní",$J$172,0)</f>
        <v>0</v>
      </c>
      <c r="BF172" s="147">
        <f>IF($N$172="snížená",$J$172,0)</f>
        <v>0</v>
      </c>
      <c r="BG172" s="147">
        <f>IF($N$172="zákl. přenesená",$J$172,0)</f>
        <v>0</v>
      </c>
      <c r="BH172" s="147">
        <f>IF($N$172="sníž. přenesená",$J$172,0)</f>
        <v>0</v>
      </c>
      <c r="BI172" s="147">
        <f>IF($N$172="nulová",$J$172,0)</f>
        <v>0</v>
      </c>
      <c r="BJ172" s="89" t="s">
        <v>21</v>
      </c>
      <c r="BK172" s="147">
        <f>ROUND($I$172*$H$172,2)</f>
        <v>0</v>
      </c>
      <c r="BL172" s="89" t="s">
        <v>129</v>
      </c>
      <c r="BM172" s="89" t="s">
        <v>523</v>
      </c>
    </row>
    <row r="173" spans="2:47" s="6" customFormat="1" ht="44.25" customHeight="1">
      <c r="B173" s="23"/>
      <c r="C173" s="24"/>
      <c r="D173" s="150" t="s">
        <v>158</v>
      </c>
      <c r="E173" s="24"/>
      <c r="F173" s="170" t="s">
        <v>524</v>
      </c>
      <c r="G173" s="24"/>
      <c r="H173" s="24"/>
      <c r="J173" s="24"/>
      <c r="K173" s="24"/>
      <c r="L173" s="43"/>
      <c r="M173" s="56"/>
      <c r="N173" s="24"/>
      <c r="O173" s="24"/>
      <c r="P173" s="24"/>
      <c r="Q173" s="24"/>
      <c r="R173" s="24"/>
      <c r="S173" s="24"/>
      <c r="T173" s="57"/>
      <c r="AT173" s="6" t="s">
        <v>158</v>
      </c>
      <c r="AU173" s="6" t="s">
        <v>78</v>
      </c>
    </row>
    <row r="174" spans="2:51" s="6" customFormat="1" ht="15.75" customHeight="1">
      <c r="B174" s="148"/>
      <c r="C174" s="149"/>
      <c r="D174" s="171" t="s">
        <v>120</v>
      </c>
      <c r="E174" s="149"/>
      <c r="F174" s="151" t="s">
        <v>525</v>
      </c>
      <c r="G174" s="149"/>
      <c r="H174" s="152">
        <v>2.61</v>
      </c>
      <c r="J174" s="149"/>
      <c r="K174" s="149"/>
      <c r="L174" s="153"/>
      <c r="M174" s="154"/>
      <c r="N174" s="149"/>
      <c r="O174" s="149"/>
      <c r="P174" s="149"/>
      <c r="Q174" s="149"/>
      <c r="R174" s="149"/>
      <c r="S174" s="149"/>
      <c r="T174" s="155"/>
      <c r="AT174" s="156" t="s">
        <v>120</v>
      </c>
      <c r="AU174" s="156" t="s">
        <v>78</v>
      </c>
      <c r="AV174" s="156" t="s">
        <v>78</v>
      </c>
      <c r="AW174" s="156" t="s">
        <v>94</v>
      </c>
      <c r="AX174" s="156" t="s">
        <v>21</v>
      </c>
      <c r="AY174" s="156" t="s">
        <v>112</v>
      </c>
    </row>
    <row r="175" spans="2:65" s="6" customFormat="1" ht="15.75" customHeight="1">
      <c r="B175" s="23"/>
      <c r="C175" s="136" t="s">
        <v>367</v>
      </c>
      <c r="D175" s="136" t="s">
        <v>113</v>
      </c>
      <c r="E175" s="137" t="s">
        <v>526</v>
      </c>
      <c r="F175" s="138" t="s">
        <v>527</v>
      </c>
      <c r="G175" s="139" t="s">
        <v>155</v>
      </c>
      <c r="H175" s="140">
        <v>277.5</v>
      </c>
      <c r="I175" s="141"/>
      <c r="J175" s="142">
        <f>ROUND($I$175*$H$175,2)</f>
        <v>0</v>
      </c>
      <c r="K175" s="138" t="s">
        <v>356</v>
      </c>
      <c r="L175" s="43"/>
      <c r="M175" s="143"/>
      <c r="N175" s="144" t="s">
        <v>42</v>
      </c>
      <c r="O175" s="24"/>
      <c r="P175" s="145">
        <f>$O$175*$H$175</f>
        <v>0</v>
      </c>
      <c r="Q175" s="145">
        <v>0</v>
      </c>
      <c r="R175" s="145">
        <f>$Q$175*$H$175</f>
        <v>0</v>
      </c>
      <c r="S175" s="145">
        <v>0</v>
      </c>
      <c r="T175" s="146">
        <f>$S$175*$H$175</f>
        <v>0</v>
      </c>
      <c r="AR175" s="89" t="s">
        <v>129</v>
      </c>
      <c r="AT175" s="89" t="s">
        <v>113</v>
      </c>
      <c r="AU175" s="89" t="s">
        <v>78</v>
      </c>
      <c r="AY175" s="6" t="s">
        <v>112</v>
      </c>
      <c r="BE175" s="147">
        <f>IF($N$175="základní",$J$175,0)</f>
        <v>0</v>
      </c>
      <c r="BF175" s="147">
        <f>IF($N$175="snížená",$J$175,0)</f>
        <v>0</v>
      </c>
      <c r="BG175" s="147">
        <f>IF($N$175="zákl. přenesená",$J$175,0)</f>
        <v>0</v>
      </c>
      <c r="BH175" s="147">
        <f>IF($N$175="sníž. přenesená",$J$175,0)</f>
        <v>0</v>
      </c>
      <c r="BI175" s="147">
        <f>IF($N$175="nulová",$J$175,0)</f>
        <v>0</v>
      </c>
      <c r="BJ175" s="89" t="s">
        <v>21</v>
      </c>
      <c r="BK175" s="147">
        <f>ROUND($I$175*$H$175,2)</f>
        <v>0</v>
      </c>
      <c r="BL175" s="89" t="s">
        <v>129</v>
      </c>
      <c r="BM175" s="89" t="s">
        <v>528</v>
      </c>
    </row>
    <row r="176" spans="2:51" s="6" customFormat="1" ht="15.75" customHeight="1">
      <c r="B176" s="148"/>
      <c r="C176" s="149"/>
      <c r="D176" s="150" t="s">
        <v>120</v>
      </c>
      <c r="E176" s="151"/>
      <c r="F176" s="151" t="s">
        <v>529</v>
      </c>
      <c r="G176" s="149"/>
      <c r="H176" s="152">
        <v>277.5</v>
      </c>
      <c r="J176" s="149"/>
      <c r="K176" s="149"/>
      <c r="L176" s="153"/>
      <c r="M176" s="154"/>
      <c r="N176" s="149"/>
      <c r="O176" s="149"/>
      <c r="P176" s="149"/>
      <c r="Q176" s="149"/>
      <c r="R176" s="149"/>
      <c r="S176" s="149"/>
      <c r="T176" s="155"/>
      <c r="AT176" s="156" t="s">
        <v>120</v>
      </c>
      <c r="AU176" s="156" t="s">
        <v>78</v>
      </c>
      <c r="AV176" s="156" t="s">
        <v>78</v>
      </c>
      <c r="AW176" s="156" t="s">
        <v>94</v>
      </c>
      <c r="AX176" s="156" t="s">
        <v>21</v>
      </c>
      <c r="AY176" s="156" t="s">
        <v>112</v>
      </c>
    </row>
    <row r="177" spans="2:65" s="6" customFormat="1" ht="15.75" customHeight="1">
      <c r="B177" s="23"/>
      <c r="C177" s="136" t="s">
        <v>372</v>
      </c>
      <c r="D177" s="136" t="s">
        <v>113</v>
      </c>
      <c r="E177" s="137" t="s">
        <v>530</v>
      </c>
      <c r="F177" s="138" t="s">
        <v>531</v>
      </c>
      <c r="G177" s="139" t="s">
        <v>155</v>
      </c>
      <c r="H177" s="140">
        <v>601.25</v>
      </c>
      <c r="I177" s="141"/>
      <c r="J177" s="142">
        <f>ROUND($I$177*$H$177,2)</f>
        <v>0</v>
      </c>
      <c r="K177" s="138" t="s">
        <v>356</v>
      </c>
      <c r="L177" s="43"/>
      <c r="M177" s="143"/>
      <c r="N177" s="144" t="s">
        <v>42</v>
      </c>
      <c r="O177" s="24"/>
      <c r="P177" s="145">
        <f>$O$177*$H$177</f>
        <v>0</v>
      </c>
      <c r="Q177" s="145">
        <v>0</v>
      </c>
      <c r="R177" s="145">
        <f>$Q$177*$H$177</f>
        <v>0</v>
      </c>
      <c r="S177" s="145">
        <v>0.0106</v>
      </c>
      <c r="T177" s="146">
        <f>$S$177*$H$177</f>
        <v>6.37325</v>
      </c>
      <c r="AR177" s="89" t="s">
        <v>129</v>
      </c>
      <c r="AT177" s="89" t="s">
        <v>113</v>
      </c>
      <c r="AU177" s="89" t="s">
        <v>78</v>
      </c>
      <c r="AY177" s="6" t="s">
        <v>112</v>
      </c>
      <c r="BE177" s="147">
        <f>IF($N$177="základní",$J$177,0)</f>
        <v>0</v>
      </c>
      <c r="BF177" s="147">
        <f>IF($N$177="snížená",$J$177,0)</f>
        <v>0</v>
      </c>
      <c r="BG177" s="147">
        <f>IF($N$177="zákl. přenesená",$J$177,0)</f>
        <v>0</v>
      </c>
      <c r="BH177" s="147">
        <f>IF($N$177="sníž. přenesená",$J$177,0)</f>
        <v>0</v>
      </c>
      <c r="BI177" s="147">
        <f>IF($N$177="nulová",$J$177,0)</f>
        <v>0</v>
      </c>
      <c r="BJ177" s="89" t="s">
        <v>21</v>
      </c>
      <c r="BK177" s="147">
        <f>ROUND($I$177*$H$177,2)</f>
        <v>0</v>
      </c>
      <c r="BL177" s="89" t="s">
        <v>129</v>
      </c>
      <c r="BM177" s="89" t="s">
        <v>532</v>
      </c>
    </row>
    <row r="178" spans="2:51" s="6" customFormat="1" ht="15.75" customHeight="1">
      <c r="B178" s="148"/>
      <c r="C178" s="149"/>
      <c r="D178" s="150" t="s">
        <v>120</v>
      </c>
      <c r="E178" s="151"/>
      <c r="F178" s="151" t="s">
        <v>533</v>
      </c>
      <c r="G178" s="149"/>
      <c r="H178" s="152">
        <v>277.5</v>
      </c>
      <c r="J178" s="149"/>
      <c r="K178" s="149"/>
      <c r="L178" s="153"/>
      <c r="M178" s="154"/>
      <c r="N178" s="149"/>
      <c r="O178" s="149"/>
      <c r="P178" s="149"/>
      <c r="Q178" s="149"/>
      <c r="R178" s="149"/>
      <c r="S178" s="149"/>
      <c r="T178" s="155"/>
      <c r="AT178" s="156" t="s">
        <v>120</v>
      </c>
      <c r="AU178" s="156" t="s">
        <v>78</v>
      </c>
      <c r="AV178" s="156" t="s">
        <v>78</v>
      </c>
      <c r="AW178" s="156" t="s">
        <v>94</v>
      </c>
      <c r="AX178" s="156" t="s">
        <v>71</v>
      </c>
      <c r="AY178" s="156" t="s">
        <v>112</v>
      </c>
    </row>
    <row r="179" spans="2:51" s="6" customFormat="1" ht="15.75" customHeight="1">
      <c r="B179" s="148"/>
      <c r="C179" s="149"/>
      <c r="D179" s="171" t="s">
        <v>120</v>
      </c>
      <c r="E179" s="149"/>
      <c r="F179" s="151" t="s">
        <v>534</v>
      </c>
      <c r="G179" s="149"/>
      <c r="H179" s="152">
        <v>323.75</v>
      </c>
      <c r="J179" s="149"/>
      <c r="K179" s="149"/>
      <c r="L179" s="153"/>
      <c r="M179" s="154"/>
      <c r="N179" s="149"/>
      <c r="O179" s="149"/>
      <c r="P179" s="149"/>
      <c r="Q179" s="149"/>
      <c r="R179" s="149"/>
      <c r="S179" s="149"/>
      <c r="T179" s="155"/>
      <c r="AT179" s="156" t="s">
        <v>120</v>
      </c>
      <c r="AU179" s="156" t="s">
        <v>78</v>
      </c>
      <c r="AV179" s="156" t="s">
        <v>78</v>
      </c>
      <c r="AW179" s="156" t="s">
        <v>94</v>
      </c>
      <c r="AX179" s="156" t="s">
        <v>71</v>
      </c>
      <c r="AY179" s="156" t="s">
        <v>112</v>
      </c>
    </row>
    <row r="180" spans="2:51" s="6" customFormat="1" ht="15.75" customHeight="1">
      <c r="B180" s="172"/>
      <c r="C180" s="173"/>
      <c r="D180" s="171" t="s">
        <v>120</v>
      </c>
      <c r="E180" s="173"/>
      <c r="F180" s="174" t="s">
        <v>162</v>
      </c>
      <c r="G180" s="173"/>
      <c r="H180" s="175">
        <v>601.25</v>
      </c>
      <c r="J180" s="173"/>
      <c r="K180" s="173"/>
      <c r="L180" s="176"/>
      <c r="M180" s="177"/>
      <c r="N180" s="173"/>
      <c r="O180" s="173"/>
      <c r="P180" s="173"/>
      <c r="Q180" s="173"/>
      <c r="R180" s="173"/>
      <c r="S180" s="173"/>
      <c r="T180" s="178"/>
      <c r="AT180" s="179" t="s">
        <v>120</v>
      </c>
      <c r="AU180" s="179" t="s">
        <v>78</v>
      </c>
      <c r="AV180" s="179" t="s">
        <v>129</v>
      </c>
      <c r="AW180" s="179" t="s">
        <v>94</v>
      </c>
      <c r="AX180" s="179" t="s">
        <v>21</v>
      </c>
      <c r="AY180" s="179" t="s">
        <v>112</v>
      </c>
    </row>
    <row r="181" spans="2:65" s="6" customFormat="1" ht="15.75" customHeight="1">
      <c r="B181" s="23"/>
      <c r="C181" s="136" t="s">
        <v>377</v>
      </c>
      <c r="D181" s="136" t="s">
        <v>113</v>
      </c>
      <c r="E181" s="137" t="s">
        <v>535</v>
      </c>
      <c r="F181" s="138" t="s">
        <v>536</v>
      </c>
      <c r="G181" s="139" t="s">
        <v>155</v>
      </c>
      <c r="H181" s="140">
        <v>323.75</v>
      </c>
      <c r="I181" s="141"/>
      <c r="J181" s="142">
        <f>ROUND($I$181*$H$181,2)</f>
        <v>0</v>
      </c>
      <c r="K181" s="138" t="s">
        <v>356</v>
      </c>
      <c r="L181" s="43"/>
      <c r="M181" s="143"/>
      <c r="N181" s="144" t="s">
        <v>42</v>
      </c>
      <c r="O181" s="24"/>
      <c r="P181" s="145">
        <f>$O$181*$H$181</f>
        <v>0</v>
      </c>
      <c r="Q181" s="145">
        <v>0</v>
      </c>
      <c r="R181" s="145">
        <f>$Q$181*$H$181</f>
        <v>0</v>
      </c>
      <c r="S181" s="145">
        <v>0.0395</v>
      </c>
      <c r="T181" s="146">
        <f>$S$181*$H$181</f>
        <v>12.788125</v>
      </c>
      <c r="AR181" s="89" t="s">
        <v>129</v>
      </c>
      <c r="AT181" s="89" t="s">
        <v>113</v>
      </c>
      <c r="AU181" s="89" t="s">
        <v>78</v>
      </c>
      <c r="AY181" s="6" t="s">
        <v>112</v>
      </c>
      <c r="BE181" s="147">
        <f>IF($N$181="základní",$J$181,0)</f>
        <v>0</v>
      </c>
      <c r="BF181" s="147">
        <f>IF($N$181="snížená",$J$181,0)</f>
        <v>0</v>
      </c>
      <c r="BG181" s="147">
        <f>IF($N$181="zákl. přenesená",$J$181,0)</f>
        <v>0</v>
      </c>
      <c r="BH181" s="147">
        <f>IF($N$181="sníž. přenesená",$J$181,0)</f>
        <v>0</v>
      </c>
      <c r="BI181" s="147">
        <f>IF($N$181="nulová",$J$181,0)</f>
        <v>0</v>
      </c>
      <c r="BJ181" s="89" t="s">
        <v>21</v>
      </c>
      <c r="BK181" s="147">
        <f>ROUND($I$181*$H$181,2)</f>
        <v>0</v>
      </c>
      <c r="BL181" s="89" t="s">
        <v>129</v>
      </c>
      <c r="BM181" s="89" t="s">
        <v>537</v>
      </c>
    </row>
    <row r="182" spans="2:51" s="6" customFormat="1" ht="15.75" customHeight="1">
      <c r="B182" s="148"/>
      <c r="C182" s="149"/>
      <c r="D182" s="150" t="s">
        <v>120</v>
      </c>
      <c r="E182" s="151"/>
      <c r="F182" s="151" t="s">
        <v>534</v>
      </c>
      <c r="G182" s="149"/>
      <c r="H182" s="152">
        <v>323.75</v>
      </c>
      <c r="J182" s="149"/>
      <c r="K182" s="149"/>
      <c r="L182" s="153"/>
      <c r="M182" s="154"/>
      <c r="N182" s="149"/>
      <c r="O182" s="149"/>
      <c r="P182" s="149"/>
      <c r="Q182" s="149"/>
      <c r="R182" s="149"/>
      <c r="S182" s="149"/>
      <c r="T182" s="155"/>
      <c r="AT182" s="156" t="s">
        <v>120</v>
      </c>
      <c r="AU182" s="156" t="s">
        <v>78</v>
      </c>
      <c r="AV182" s="156" t="s">
        <v>78</v>
      </c>
      <c r="AW182" s="156" t="s">
        <v>94</v>
      </c>
      <c r="AX182" s="156" t="s">
        <v>21</v>
      </c>
      <c r="AY182" s="156" t="s">
        <v>112</v>
      </c>
    </row>
    <row r="183" spans="2:65" s="6" customFormat="1" ht="15.75" customHeight="1">
      <c r="B183" s="23"/>
      <c r="C183" s="136" t="s">
        <v>381</v>
      </c>
      <c r="D183" s="136" t="s">
        <v>113</v>
      </c>
      <c r="E183" s="137" t="s">
        <v>354</v>
      </c>
      <c r="F183" s="138" t="s">
        <v>355</v>
      </c>
      <c r="G183" s="139" t="s">
        <v>155</v>
      </c>
      <c r="H183" s="140">
        <v>116</v>
      </c>
      <c r="I183" s="141"/>
      <c r="J183" s="142">
        <f>ROUND($I$183*$H$183,2)</f>
        <v>0</v>
      </c>
      <c r="K183" s="138" t="s">
        <v>356</v>
      </c>
      <c r="L183" s="43"/>
      <c r="M183" s="143"/>
      <c r="N183" s="144" t="s">
        <v>42</v>
      </c>
      <c r="O183" s="24"/>
      <c r="P183" s="145">
        <f>$O$183*$H$183</f>
        <v>0</v>
      </c>
      <c r="Q183" s="145">
        <v>0.00855</v>
      </c>
      <c r="R183" s="145">
        <f>$Q$183*$H$183</f>
        <v>0.9918</v>
      </c>
      <c r="S183" s="145">
        <v>0</v>
      </c>
      <c r="T183" s="146">
        <f>$S$183*$H$183</f>
        <v>0</v>
      </c>
      <c r="AR183" s="89" t="s">
        <v>129</v>
      </c>
      <c r="AT183" s="89" t="s">
        <v>113</v>
      </c>
      <c r="AU183" s="89" t="s">
        <v>78</v>
      </c>
      <c r="AY183" s="6" t="s">
        <v>112</v>
      </c>
      <c r="BE183" s="147">
        <f>IF($N$183="základní",$J$183,0)</f>
        <v>0</v>
      </c>
      <c r="BF183" s="147">
        <f>IF($N$183="snížená",$J$183,0)</f>
        <v>0</v>
      </c>
      <c r="BG183" s="147">
        <f>IF($N$183="zákl. přenesená",$J$183,0)</f>
        <v>0</v>
      </c>
      <c r="BH183" s="147">
        <f>IF($N$183="sníž. přenesená",$J$183,0)</f>
        <v>0</v>
      </c>
      <c r="BI183" s="147">
        <f>IF($N$183="nulová",$J$183,0)</f>
        <v>0</v>
      </c>
      <c r="BJ183" s="89" t="s">
        <v>21</v>
      </c>
      <c r="BK183" s="147">
        <f>ROUND($I$183*$H$183,2)</f>
        <v>0</v>
      </c>
      <c r="BL183" s="89" t="s">
        <v>129</v>
      </c>
      <c r="BM183" s="89" t="s">
        <v>538</v>
      </c>
    </row>
    <row r="184" spans="2:65" s="6" customFormat="1" ht="15.75" customHeight="1">
      <c r="B184" s="23"/>
      <c r="C184" s="139" t="s">
        <v>385</v>
      </c>
      <c r="D184" s="139" t="s">
        <v>113</v>
      </c>
      <c r="E184" s="137" t="s">
        <v>539</v>
      </c>
      <c r="F184" s="138" t="s">
        <v>540</v>
      </c>
      <c r="G184" s="139" t="s">
        <v>183</v>
      </c>
      <c r="H184" s="140">
        <v>145.688</v>
      </c>
      <c r="I184" s="141"/>
      <c r="J184" s="142">
        <f>ROUND($I$184*$H$184,2)</f>
        <v>0</v>
      </c>
      <c r="K184" s="138" t="s">
        <v>356</v>
      </c>
      <c r="L184" s="43"/>
      <c r="M184" s="143"/>
      <c r="N184" s="144" t="s">
        <v>42</v>
      </c>
      <c r="O184" s="24"/>
      <c r="P184" s="145">
        <f>$O$184*$H$184</f>
        <v>0</v>
      </c>
      <c r="Q184" s="145">
        <v>0</v>
      </c>
      <c r="R184" s="145">
        <f>$Q$184*$H$184</f>
        <v>0</v>
      </c>
      <c r="S184" s="145">
        <v>1.95</v>
      </c>
      <c r="T184" s="146">
        <f>$S$184*$H$184</f>
        <v>284.09159999999997</v>
      </c>
      <c r="AR184" s="89" t="s">
        <v>129</v>
      </c>
      <c r="AT184" s="89" t="s">
        <v>113</v>
      </c>
      <c r="AU184" s="89" t="s">
        <v>78</v>
      </c>
      <c r="AY184" s="89" t="s">
        <v>112</v>
      </c>
      <c r="BE184" s="147">
        <f>IF($N$184="základní",$J$184,0)</f>
        <v>0</v>
      </c>
      <c r="BF184" s="147">
        <f>IF($N$184="snížená",$J$184,0)</f>
        <v>0</v>
      </c>
      <c r="BG184" s="147">
        <f>IF($N$184="zákl. přenesená",$J$184,0)</f>
        <v>0</v>
      </c>
      <c r="BH184" s="147">
        <f>IF($N$184="sníž. přenesená",$J$184,0)</f>
        <v>0</v>
      </c>
      <c r="BI184" s="147">
        <f>IF($N$184="nulová",$J$184,0)</f>
        <v>0</v>
      </c>
      <c r="BJ184" s="89" t="s">
        <v>21</v>
      </c>
      <c r="BK184" s="147">
        <f>ROUND($I$184*$H$184,2)</f>
        <v>0</v>
      </c>
      <c r="BL184" s="89" t="s">
        <v>129</v>
      </c>
      <c r="BM184" s="89" t="s">
        <v>541</v>
      </c>
    </row>
    <row r="185" spans="2:51" s="6" customFormat="1" ht="15.75" customHeight="1">
      <c r="B185" s="190"/>
      <c r="C185" s="191"/>
      <c r="D185" s="150" t="s">
        <v>120</v>
      </c>
      <c r="E185" s="192"/>
      <c r="F185" s="192" t="s">
        <v>542</v>
      </c>
      <c r="G185" s="191"/>
      <c r="H185" s="191"/>
      <c r="J185" s="191"/>
      <c r="K185" s="191"/>
      <c r="L185" s="193"/>
      <c r="M185" s="194"/>
      <c r="N185" s="191"/>
      <c r="O185" s="191"/>
      <c r="P185" s="191"/>
      <c r="Q185" s="191"/>
      <c r="R185" s="191"/>
      <c r="S185" s="191"/>
      <c r="T185" s="195"/>
      <c r="AT185" s="196" t="s">
        <v>120</v>
      </c>
      <c r="AU185" s="196" t="s">
        <v>78</v>
      </c>
      <c r="AV185" s="196" t="s">
        <v>21</v>
      </c>
      <c r="AW185" s="196" t="s">
        <v>94</v>
      </c>
      <c r="AX185" s="196" t="s">
        <v>71</v>
      </c>
      <c r="AY185" s="196" t="s">
        <v>112</v>
      </c>
    </row>
    <row r="186" spans="2:51" s="6" customFormat="1" ht="15.75" customHeight="1">
      <c r="B186" s="148"/>
      <c r="C186" s="149"/>
      <c r="D186" s="171" t="s">
        <v>120</v>
      </c>
      <c r="E186" s="149"/>
      <c r="F186" s="151" t="s">
        <v>543</v>
      </c>
      <c r="G186" s="149"/>
      <c r="H186" s="152">
        <v>145.688</v>
      </c>
      <c r="J186" s="149"/>
      <c r="K186" s="149"/>
      <c r="L186" s="153"/>
      <c r="M186" s="154"/>
      <c r="N186" s="149"/>
      <c r="O186" s="149"/>
      <c r="P186" s="149"/>
      <c r="Q186" s="149"/>
      <c r="R186" s="149"/>
      <c r="S186" s="149"/>
      <c r="T186" s="155"/>
      <c r="AT186" s="156" t="s">
        <v>120</v>
      </c>
      <c r="AU186" s="156" t="s">
        <v>78</v>
      </c>
      <c r="AV186" s="156" t="s">
        <v>78</v>
      </c>
      <c r="AW186" s="156" t="s">
        <v>94</v>
      </c>
      <c r="AX186" s="156" t="s">
        <v>21</v>
      </c>
      <c r="AY186" s="156" t="s">
        <v>112</v>
      </c>
    </row>
    <row r="187" spans="2:65" s="6" customFormat="1" ht="15.75" customHeight="1">
      <c r="B187" s="23"/>
      <c r="C187" s="136" t="s">
        <v>391</v>
      </c>
      <c r="D187" s="136" t="s">
        <v>113</v>
      </c>
      <c r="E187" s="137" t="s">
        <v>544</v>
      </c>
      <c r="F187" s="138" t="s">
        <v>545</v>
      </c>
      <c r="G187" s="139" t="s">
        <v>183</v>
      </c>
      <c r="H187" s="140">
        <v>62.438</v>
      </c>
      <c r="I187" s="141"/>
      <c r="J187" s="142">
        <f>ROUND($I$187*$H$187,2)</f>
        <v>0</v>
      </c>
      <c r="K187" s="138" t="s">
        <v>356</v>
      </c>
      <c r="L187" s="43"/>
      <c r="M187" s="143"/>
      <c r="N187" s="144" t="s">
        <v>42</v>
      </c>
      <c r="O187" s="24"/>
      <c r="P187" s="145">
        <f>$O$187*$H$187</f>
        <v>0</v>
      </c>
      <c r="Q187" s="145">
        <v>0</v>
      </c>
      <c r="R187" s="145">
        <f>$Q$187*$H$187</f>
        <v>0</v>
      </c>
      <c r="S187" s="145">
        <v>0</v>
      </c>
      <c r="T187" s="146">
        <f>$S$187*$H$187</f>
        <v>0</v>
      </c>
      <c r="AR187" s="89" t="s">
        <v>129</v>
      </c>
      <c r="AT187" s="89" t="s">
        <v>113</v>
      </c>
      <c r="AU187" s="89" t="s">
        <v>78</v>
      </c>
      <c r="AY187" s="6" t="s">
        <v>112</v>
      </c>
      <c r="BE187" s="147">
        <f>IF($N$187="základní",$J$187,0)</f>
        <v>0</v>
      </c>
      <c r="BF187" s="147">
        <f>IF($N$187="snížená",$J$187,0)</f>
        <v>0</v>
      </c>
      <c r="BG187" s="147">
        <f>IF($N$187="zákl. přenesená",$J$187,0)</f>
        <v>0</v>
      </c>
      <c r="BH187" s="147">
        <f>IF($N$187="sníž. přenesená",$J$187,0)</f>
        <v>0</v>
      </c>
      <c r="BI187" s="147">
        <f>IF($N$187="nulová",$J$187,0)</f>
        <v>0</v>
      </c>
      <c r="BJ187" s="89" t="s">
        <v>21</v>
      </c>
      <c r="BK187" s="147">
        <f>ROUND($I$187*$H$187,2)</f>
        <v>0</v>
      </c>
      <c r="BL187" s="89" t="s">
        <v>129</v>
      </c>
      <c r="BM187" s="89" t="s">
        <v>546</v>
      </c>
    </row>
    <row r="188" spans="2:51" s="6" customFormat="1" ht="15.75" customHeight="1">
      <c r="B188" s="190"/>
      <c r="C188" s="191"/>
      <c r="D188" s="150" t="s">
        <v>120</v>
      </c>
      <c r="E188" s="192"/>
      <c r="F188" s="192" t="s">
        <v>547</v>
      </c>
      <c r="G188" s="191"/>
      <c r="H188" s="191"/>
      <c r="J188" s="191"/>
      <c r="K188" s="191"/>
      <c r="L188" s="193"/>
      <c r="M188" s="194"/>
      <c r="N188" s="191"/>
      <c r="O188" s="191"/>
      <c r="P188" s="191"/>
      <c r="Q188" s="191"/>
      <c r="R188" s="191"/>
      <c r="S188" s="191"/>
      <c r="T188" s="195"/>
      <c r="AT188" s="196" t="s">
        <v>120</v>
      </c>
      <c r="AU188" s="196" t="s">
        <v>78</v>
      </c>
      <c r="AV188" s="196" t="s">
        <v>21</v>
      </c>
      <c r="AW188" s="196" t="s">
        <v>94</v>
      </c>
      <c r="AX188" s="196" t="s">
        <v>71</v>
      </c>
      <c r="AY188" s="196" t="s">
        <v>112</v>
      </c>
    </row>
    <row r="189" spans="2:51" s="6" customFormat="1" ht="15.75" customHeight="1">
      <c r="B189" s="148"/>
      <c r="C189" s="149"/>
      <c r="D189" s="171" t="s">
        <v>120</v>
      </c>
      <c r="E189" s="149"/>
      <c r="F189" s="151" t="s">
        <v>548</v>
      </c>
      <c r="G189" s="149"/>
      <c r="H189" s="152">
        <v>62.438</v>
      </c>
      <c r="J189" s="149"/>
      <c r="K189" s="149"/>
      <c r="L189" s="153"/>
      <c r="M189" s="154"/>
      <c r="N189" s="149"/>
      <c r="O189" s="149"/>
      <c r="P189" s="149"/>
      <c r="Q189" s="149"/>
      <c r="R189" s="149"/>
      <c r="S189" s="149"/>
      <c r="T189" s="155"/>
      <c r="AT189" s="156" t="s">
        <v>120</v>
      </c>
      <c r="AU189" s="156" t="s">
        <v>78</v>
      </c>
      <c r="AV189" s="156" t="s">
        <v>78</v>
      </c>
      <c r="AW189" s="156" t="s">
        <v>94</v>
      </c>
      <c r="AX189" s="156" t="s">
        <v>21</v>
      </c>
      <c r="AY189" s="156" t="s">
        <v>112</v>
      </c>
    </row>
    <row r="190" spans="2:65" s="6" customFormat="1" ht="15.75" customHeight="1">
      <c r="B190" s="23"/>
      <c r="C190" s="136" t="s">
        <v>396</v>
      </c>
      <c r="D190" s="136" t="s">
        <v>113</v>
      </c>
      <c r="E190" s="137" t="s">
        <v>549</v>
      </c>
      <c r="F190" s="138" t="s">
        <v>550</v>
      </c>
      <c r="G190" s="139" t="s">
        <v>183</v>
      </c>
      <c r="H190" s="140">
        <v>151.875</v>
      </c>
      <c r="I190" s="141"/>
      <c r="J190" s="142">
        <f>ROUND($I$190*$H$190,2)</f>
        <v>0</v>
      </c>
      <c r="K190" s="138"/>
      <c r="L190" s="43"/>
      <c r="M190" s="143"/>
      <c r="N190" s="144" t="s">
        <v>42</v>
      </c>
      <c r="O190" s="24"/>
      <c r="P190" s="145">
        <f>$O$190*$H$190</f>
        <v>0</v>
      </c>
      <c r="Q190" s="145">
        <v>0.50375</v>
      </c>
      <c r="R190" s="145">
        <f>$Q$190*$H$190</f>
        <v>76.50703125000001</v>
      </c>
      <c r="S190" s="145">
        <v>1.95</v>
      </c>
      <c r="T190" s="146">
        <f>$S$190*$H$190</f>
        <v>296.15625</v>
      </c>
      <c r="AR190" s="89" t="s">
        <v>129</v>
      </c>
      <c r="AT190" s="89" t="s">
        <v>113</v>
      </c>
      <c r="AU190" s="89" t="s">
        <v>78</v>
      </c>
      <c r="AY190" s="6" t="s">
        <v>112</v>
      </c>
      <c r="BE190" s="147">
        <f>IF($N$190="základní",$J$190,0)</f>
        <v>0</v>
      </c>
      <c r="BF190" s="147">
        <f>IF($N$190="snížená",$J$190,0)</f>
        <v>0</v>
      </c>
      <c r="BG190" s="147">
        <f>IF($N$190="zákl. přenesená",$J$190,0)</f>
        <v>0</v>
      </c>
      <c r="BH190" s="147">
        <f>IF($N$190="sníž. přenesená",$J$190,0)</f>
        <v>0</v>
      </c>
      <c r="BI190" s="147">
        <f>IF($N$190="nulová",$J$190,0)</f>
        <v>0</v>
      </c>
      <c r="BJ190" s="89" t="s">
        <v>21</v>
      </c>
      <c r="BK190" s="147">
        <f>ROUND($I$190*$H$190,2)</f>
        <v>0</v>
      </c>
      <c r="BL190" s="89" t="s">
        <v>129</v>
      </c>
      <c r="BM190" s="89" t="s">
        <v>551</v>
      </c>
    </row>
    <row r="191" spans="2:51" s="6" customFormat="1" ht="15.75" customHeight="1">
      <c r="B191" s="190"/>
      <c r="C191" s="191"/>
      <c r="D191" s="150" t="s">
        <v>120</v>
      </c>
      <c r="E191" s="192"/>
      <c r="F191" s="192" t="s">
        <v>552</v>
      </c>
      <c r="G191" s="191"/>
      <c r="H191" s="191"/>
      <c r="J191" s="191"/>
      <c r="K191" s="191"/>
      <c r="L191" s="193"/>
      <c r="M191" s="194"/>
      <c r="N191" s="191"/>
      <c r="O191" s="191"/>
      <c r="P191" s="191"/>
      <c r="Q191" s="191"/>
      <c r="R191" s="191"/>
      <c r="S191" s="191"/>
      <c r="T191" s="195"/>
      <c r="AT191" s="196" t="s">
        <v>120</v>
      </c>
      <c r="AU191" s="196" t="s">
        <v>78</v>
      </c>
      <c r="AV191" s="196" t="s">
        <v>21</v>
      </c>
      <c r="AW191" s="196" t="s">
        <v>71</v>
      </c>
      <c r="AX191" s="196" t="s">
        <v>71</v>
      </c>
      <c r="AY191" s="196" t="s">
        <v>112</v>
      </c>
    </row>
    <row r="192" spans="2:51" s="6" customFormat="1" ht="15.75" customHeight="1">
      <c r="B192" s="148"/>
      <c r="C192" s="149"/>
      <c r="D192" s="171" t="s">
        <v>120</v>
      </c>
      <c r="E192" s="149"/>
      <c r="F192" s="151" t="s">
        <v>553</v>
      </c>
      <c r="G192" s="149"/>
      <c r="H192" s="152">
        <v>83.25</v>
      </c>
      <c r="J192" s="149"/>
      <c r="K192" s="149"/>
      <c r="L192" s="153"/>
      <c r="M192" s="154"/>
      <c r="N192" s="149"/>
      <c r="O192" s="149"/>
      <c r="P192" s="149"/>
      <c r="Q192" s="149"/>
      <c r="R192" s="149"/>
      <c r="S192" s="149"/>
      <c r="T192" s="155"/>
      <c r="AT192" s="156" t="s">
        <v>120</v>
      </c>
      <c r="AU192" s="156" t="s">
        <v>78</v>
      </c>
      <c r="AV192" s="156" t="s">
        <v>78</v>
      </c>
      <c r="AW192" s="156" t="s">
        <v>94</v>
      </c>
      <c r="AX192" s="156" t="s">
        <v>71</v>
      </c>
      <c r="AY192" s="156" t="s">
        <v>112</v>
      </c>
    </row>
    <row r="193" spans="2:51" s="6" customFormat="1" ht="15.75" customHeight="1">
      <c r="B193" s="190"/>
      <c r="C193" s="191"/>
      <c r="D193" s="171" t="s">
        <v>120</v>
      </c>
      <c r="E193" s="191"/>
      <c r="F193" s="192" t="s">
        <v>554</v>
      </c>
      <c r="G193" s="191"/>
      <c r="H193" s="191"/>
      <c r="J193" s="191"/>
      <c r="K193" s="191"/>
      <c r="L193" s="193"/>
      <c r="M193" s="194"/>
      <c r="N193" s="191"/>
      <c r="O193" s="191"/>
      <c r="P193" s="191"/>
      <c r="Q193" s="191"/>
      <c r="R193" s="191"/>
      <c r="S193" s="191"/>
      <c r="T193" s="195"/>
      <c r="AT193" s="196" t="s">
        <v>120</v>
      </c>
      <c r="AU193" s="196" t="s">
        <v>78</v>
      </c>
      <c r="AV193" s="196" t="s">
        <v>21</v>
      </c>
      <c r="AW193" s="196" t="s">
        <v>94</v>
      </c>
      <c r="AX193" s="196" t="s">
        <v>71</v>
      </c>
      <c r="AY193" s="196" t="s">
        <v>112</v>
      </c>
    </row>
    <row r="194" spans="2:51" s="6" customFormat="1" ht="15.75" customHeight="1">
      <c r="B194" s="148"/>
      <c r="C194" s="149"/>
      <c r="D194" s="171" t="s">
        <v>120</v>
      </c>
      <c r="E194" s="149"/>
      <c r="F194" s="151" t="s">
        <v>555</v>
      </c>
      <c r="G194" s="149"/>
      <c r="H194" s="152">
        <v>68.625</v>
      </c>
      <c r="J194" s="149"/>
      <c r="K194" s="149"/>
      <c r="L194" s="153"/>
      <c r="M194" s="154"/>
      <c r="N194" s="149"/>
      <c r="O194" s="149"/>
      <c r="P194" s="149"/>
      <c r="Q194" s="149"/>
      <c r="R194" s="149"/>
      <c r="S194" s="149"/>
      <c r="T194" s="155"/>
      <c r="AT194" s="156" t="s">
        <v>120</v>
      </c>
      <c r="AU194" s="156" t="s">
        <v>78</v>
      </c>
      <c r="AV194" s="156" t="s">
        <v>78</v>
      </c>
      <c r="AW194" s="156" t="s">
        <v>94</v>
      </c>
      <c r="AX194" s="156" t="s">
        <v>71</v>
      </c>
      <c r="AY194" s="156" t="s">
        <v>112</v>
      </c>
    </row>
    <row r="195" spans="2:51" s="6" customFormat="1" ht="15.75" customHeight="1">
      <c r="B195" s="190"/>
      <c r="C195" s="191"/>
      <c r="D195" s="171" t="s">
        <v>120</v>
      </c>
      <c r="E195" s="191"/>
      <c r="F195" s="192" t="s">
        <v>556</v>
      </c>
      <c r="G195" s="191"/>
      <c r="H195" s="191"/>
      <c r="J195" s="191"/>
      <c r="K195" s="191"/>
      <c r="L195" s="193"/>
      <c r="M195" s="194"/>
      <c r="N195" s="191"/>
      <c r="O195" s="191"/>
      <c r="P195" s="191"/>
      <c r="Q195" s="191"/>
      <c r="R195" s="191"/>
      <c r="S195" s="191"/>
      <c r="T195" s="195"/>
      <c r="AT195" s="196" t="s">
        <v>120</v>
      </c>
      <c r="AU195" s="196" t="s">
        <v>78</v>
      </c>
      <c r="AV195" s="196" t="s">
        <v>21</v>
      </c>
      <c r="AW195" s="196" t="s">
        <v>94</v>
      </c>
      <c r="AX195" s="196" t="s">
        <v>71</v>
      </c>
      <c r="AY195" s="196" t="s">
        <v>112</v>
      </c>
    </row>
    <row r="196" spans="2:51" s="6" customFormat="1" ht="15.75" customHeight="1">
      <c r="B196" s="172"/>
      <c r="C196" s="173"/>
      <c r="D196" s="171" t="s">
        <v>120</v>
      </c>
      <c r="E196" s="173"/>
      <c r="F196" s="174" t="s">
        <v>162</v>
      </c>
      <c r="G196" s="173"/>
      <c r="H196" s="175">
        <v>151.875</v>
      </c>
      <c r="J196" s="173"/>
      <c r="K196" s="173"/>
      <c r="L196" s="176"/>
      <c r="M196" s="177"/>
      <c r="N196" s="173"/>
      <c r="O196" s="173"/>
      <c r="P196" s="173"/>
      <c r="Q196" s="173"/>
      <c r="R196" s="173"/>
      <c r="S196" s="173"/>
      <c r="T196" s="178"/>
      <c r="AT196" s="179" t="s">
        <v>120</v>
      </c>
      <c r="AU196" s="179" t="s">
        <v>78</v>
      </c>
      <c r="AV196" s="179" t="s">
        <v>129</v>
      </c>
      <c r="AW196" s="179" t="s">
        <v>94</v>
      </c>
      <c r="AX196" s="179" t="s">
        <v>21</v>
      </c>
      <c r="AY196" s="179" t="s">
        <v>112</v>
      </c>
    </row>
    <row r="197" spans="2:65" s="6" customFormat="1" ht="15.75" customHeight="1">
      <c r="B197" s="23"/>
      <c r="C197" s="180" t="s">
        <v>401</v>
      </c>
      <c r="D197" s="180" t="s">
        <v>262</v>
      </c>
      <c r="E197" s="181" t="s">
        <v>557</v>
      </c>
      <c r="F197" s="182" t="s">
        <v>558</v>
      </c>
      <c r="G197" s="183" t="s">
        <v>247</v>
      </c>
      <c r="H197" s="184">
        <v>28600</v>
      </c>
      <c r="I197" s="185"/>
      <c r="J197" s="186">
        <f>ROUND($I$197*$H$197,2)</f>
        <v>0</v>
      </c>
      <c r="K197" s="182"/>
      <c r="L197" s="187"/>
      <c r="M197" s="188"/>
      <c r="N197" s="189" t="s">
        <v>42</v>
      </c>
      <c r="O197" s="24"/>
      <c r="P197" s="145">
        <f>$O$197*$H$197</f>
        <v>0</v>
      </c>
      <c r="Q197" s="145">
        <v>0.0058</v>
      </c>
      <c r="R197" s="145">
        <f>$Q$197*$H$197</f>
        <v>165.88</v>
      </c>
      <c r="S197" s="145">
        <v>0</v>
      </c>
      <c r="T197" s="146">
        <f>$S$197*$H$197</f>
        <v>0</v>
      </c>
      <c r="AR197" s="89" t="s">
        <v>187</v>
      </c>
      <c r="AT197" s="89" t="s">
        <v>262</v>
      </c>
      <c r="AU197" s="89" t="s">
        <v>78</v>
      </c>
      <c r="AY197" s="6" t="s">
        <v>112</v>
      </c>
      <c r="BE197" s="147">
        <f>IF($N$197="základní",$J$197,0)</f>
        <v>0</v>
      </c>
      <c r="BF197" s="147">
        <f>IF($N$197="snížená",$J$197,0)</f>
        <v>0</v>
      </c>
      <c r="BG197" s="147">
        <f>IF($N$197="zákl. přenesená",$J$197,0)</f>
        <v>0</v>
      </c>
      <c r="BH197" s="147">
        <f>IF($N$197="sníž. přenesená",$J$197,0)</f>
        <v>0</v>
      </c>
      <c r="BI197" s="147">
        <f>IF($N$197="nulová",$J$197,0)</f>
        <v>0</v>
      </c>
      <c r="BJ197" s="89" t="s">
        <v>21</v>
      </c>
      <c r="BK197" s="147">
        <f>ROUND($I$197*$H$197,2)</f>
        <v>0</v>
      </c>
      <c r="BL197" s="89" t="s">
        <v>129</v>
      </c>
      <c r="BM197" s="89" t="s">
        <v>559</v>
      </c>
    </row>
    <row r="198" spans="2:47" s="6" customFormat="1" ht="30.75" customHeight="1">
      <c r="B198" s="23"/>
      <c r="C198" s="24"/>
      <c r="D198" s="150" t="s">
        <v>560</v>
      </c>
      <c r="E198" s="24"/>
      <c r="F198" s="170" t="s">
        <v>561</v>
      </c>
      <c r="G198" s="24"/>
      <c r="H198" s="24"/>
      <c r="J198" s="24"/>
      <c r="K198" s="24"/>
      <c r="L198" s="43"/>
      <c r="M198" s="56"/>
      <c r="N198" s="24"/>
      <c r="O198" s="24"/>
      <c r="P198" s="24"/>
      <c r="Q198" s="24"/>
      <c r="R198" s="24"/>
      <c r="S198" s="24"/>
      <c r="T198" s="57"/>
      <c r="AT198" s="6" t="s">
        <v>560</v>
      </c>
      <c r="AU198" s="6" t="s">
        <v>78</v>
      </c>
    </row>
    <row r="199" spans="2:51" s="6" customFormat="1" ht="15.75" customHeight="1">
      <c r="B199" s="190"/>
      <c r="C199" s="191"/>
      <c r="D199" s="171" t="s">
        <v>120</v>
      </c>
      <c r="E199" s="191"/>
      <c r="F199" s="192" t="s">
        <v>562</v>
      </c>
      <c r="G199" s="191"/>
      <c r="H199" s="191"/>
      <c r="J199" s="191"/>
      <c r="K199" s="191"/>
      <c r="L199" s="193"/>
      <c r="M199" s="194"/>
      <c r="N199" s="191"/>
      <c r="O199" s="191"/>
      <c r="P199" s="191"/>
      <c r="Q199" s="191"/>
      <c r="R199" s="191"/>
      <c r="S199" s="191"/>
      <c r="T199" s="195"/>
      <c r="AT199" s="196" t="s">
        <v>120</v>
      </c>
      <c r="AU199" s="196" t="s">
        <v>78</v>
      </c>
      <c r="AV199" s="196" t="s">
        <v>21</v>
      </c>
      <c r="AW199" s="196" t="s">
        <v>94</v>
      </c>
      <c r="AX199" s="196" t="s">
        <v>71</v>
      </c>
      <c r="AY199" s="196" t="s">
        <v>112</v>
      </c>
    </row>
    <row r="200" spans="2:51" s="6" customFormat="1" ht="15.75" customHeight="1">
      <c r="B200" s="148"/>
      <c r="C200" s="149"/>
      <c r="D200" s="171" t="s">
        <v>120</v>
      </c>
      <c r="E200" s="149"/>
      <c r="F200" s="151" t="s">
        <v>563</v>
      </c>
      <c r="G200" s="149"/>
      <c r="H200" s="152">
        <v>28600</v>
      </c>
      <c r="J200" s="149"/>
      <c r="K200" s="149"/>
      <c r="L200" s="153"/>
      <c r="M200" s="154"/>
      <c r="N200" s="149"/>
      <c r="O200" s="149"/>
      <c r="P200" s="149"/>
      <c r="Q200" s="149"/>
      <c r="R200" s="149"/>
      <c r="S200" s="149"/>
      <c r="T200" s="155"/>
      <c r="AT200" s="156" t="s">
        <v>120</v>
      </c>
      <c r="AU200" s="156" t="s">
        <v>78</v>
      </c>
      <c r="AV200" s="156" t="s">
        <v>78</v>
      </c>
      <c r="AW200" s="156" t="s">
        <v>94</v>
      </c>
      <c r="AX200" s="156" t="s">
        <v>21</v>
      </c>
      <c r="AY200" s="156" t="s">
        <v>112</v>
      </c>
    </row>
    <row r="201" spans="2:65" s="6" customFormat="1" ht="15.75" customHeight="1">
      <c r="B201" s="23"/>
      <c r="C201" s="180" t="s">
        <v>406</v>
      </c>
      <c r="D201" s="180" t="s">
        <v>262</v>
      </c>
      <c r="E201" s="181" t="s">
        <v>564</v>
      </c>
      <c r="F201" s="182" t="s">
        <v>565</v>
      </c>
      <c r="G201" s="183" t="s">
        <v>247</v>
      </c>
      <c r="H201" s="184">
        <v>25400</v>
      </c>
      <c r="I201" s="185"/>
      <c r="J201" s="186">
        <f>ROUND($I$201*$H$201,2)</f>
        <v>0</v>
      </c>
      <c r="K201" s="182"/>
      <c r="L201" s="187"/>
      <c r="M201" s="188"/>
      <c r="N201" s="189" t="s">
        <v>42</v>
      </c>
      <c r="O201" s="24"/>
      <c r="P201" s="145">
        <f>$O$201*$H$201</f>
        <v>0</v>
      </c>
      <c r="Q201" s="145">
        <v>0.0058</v>
      </c>
      <c r="R201" s="145">
        <f>$Q$201*$H$201</f>
        <v>147.32</v>
      </c>
      <c r="S201" s="145">
        <v>0</v>
      </c>
      <c r="T201" s="146">
        <f>$S$201*$H$201</f>
        <v>0</v>
      </c>
      <c r="AR201" s="89" t="s">
        <v>187</v>
      </c>
      <c r="AT201" s="89" t="s">
        <v>262</v>
      </c>
      <c r="AU201" s="89" t="s">
        <v>78</v>
      </c>
      <c r="AY201" s="6" t="s">
        <v>112</v>
      </c>
      <c r="BE201" s="147">
        <f>IF($N$201="základní",$J$201,0)</f>
        <v>0</v>
      </c>
      <c r="BF201" s="147">
        <f>IF($N$201="snížená",$J$201,0)</f>
        <v>0</v>
      </c>
      <c r="BG201" s="147">
        <f>IF($N$201="zákl. přenesená",$J$201,0)</f>
        <v>0</v>
      </c>
      <c r="BH201" s="147">
        <f>IF($N$201="sníž. přenesená",$J$201,0)</f>
        <v>0</v>
      </c>
      <c r="BI201" s="147">
        <f>IF($N$201="nulová",$J$201,0)</f>
        <v>0</v>
      </c>
      <c r="BJ201" s="89" t="s">
        <v>21</v>
      </c>
      <c r="BK201" s="147">
        <f>ROUND($I$201*$H$201,2)</f>
        <v>0</v>
      </c>
      <c r="BL201" s="89" t="s">
        <v>129</v>
      </c>
      <c r="BM201" s="89" t="s">
        <v>566</v>
      </c>
    </row>
    <row r="202" spans="2:47" s="6" customFormat="1" ht="30.75" customHeight="1">
      <c r="B202" s="23"/>
      <c r="C202" s="24"/>
      <c r="D202" s="150" t="s">
        <v>560</v>
      </c>
      <c r="E202" s="24"/>
      <c r="F202" s="170" t="s">
        <v>567</v>
      </c>
      <c r="G202" s="24"/>
      <c r="H202" s="24"/>
      <c r="J202" s="24"/>
      <c r="K202" s="24"/>
      <c r="L202" s="43"/>
      <c r="M202" s="56"/>
      <c r="N202" s="24"/>
      <c r="O202" s="24"/>
      <c r="P202" s="24"/>
      <c r="Q202" s="24"/>
      <c r="R202" s="24"/>
      <c r="S202" s="24"/>
      <c r="T202" s="57"/>
      <c r="AT202" s="6" t="s">
        <v>560</v>
      </c>
      <c r="AU202" s="6" t="s">
        <v>78</v>
      </c>
    </row>
    <row r="203" spans="2:51" s="6" customFormat="1" ht="15.75" customHeight="1">
      <c r="B203" s="190"/>
      <c r="C203" s="191"/>
      <c r="D203" s="171" t="s">
        <v>120</v>
      </c>
      <c r="E203" s="191"/>
      <c r="F203" s="192" t="s">
        <v>568</v>
      </c>
      <c r="G203" s="191"/>
      <c r="H203" s="191"/>
      <c r="J203" s="191"/>
      <c r="K203" s="191"/>
      <c r="L203" s="193"/>
      <c r="M203" s="194"/>
      <c r="N203" s="191"/>
      <c r="O203" s="191"/>
      <c r="P203" s="191"/>
      <c r="Q203" s="191"/>
      <c r="R203" s="191"/>
      <c r="S203" s="191"/>
      <c r="T203" s="195"/>
      <c r="AT203" s="196" t="s">
        <v>120</v>
      </c>
      <c r="AU203" s="196" t="s">
        <v>78</v>
      </c>
      <c r="AV203" s="196" t="s">
        <v>21</v>
      </c>
      <c r="AW203" s="196" t="s">
        <v>94</v>
      </c>
      <c r="AX203" s="196" t="s">
        <v>71</v>
      </c>
      <c r="AY203" s="196" t="s">
        <v>112</v>
      </c>
    </row>
    <row r="204" spans="2:51" s="6" customFormat="1" ht="15.75" customHeight="1">
      <c r="B204" s="148"/>
      <c r="C204" s="149"/>
      <c r="D204" s="171" t="s">
        <v>120</v>
      </c>
      <c r="E204" s="149"/>
      <c r="F204" s="151" t="s">
        <v>569</v>
      </c>
      <c r="G204" s="149"/>
      <c r="H204" s="152">
        <v>25400</v>
      </c>
      <c r="J204" s="149"/>
      <c r="K204" s="149"/>
      <c r="L204" s="153"/>
      <c r="M204" s="154"/>
      <c r="N204" s="149"/>
      <c r="O204" s="149"/>
      <c r="P204" s="149"/>
      <c r="Q204" s="149"/>
      <c r="R204" s="149"/>
      <c r="S204" s="149"/>
      <c r="T204" s="155"/>
      <c r="AT204" s="156" t="s">
        <v>120</v>
      </c>
      <c r="AU204" s="156" t="s">
        <v>78</v>
      </c>
      <c r="AV204" s="156" t="s">
        <v>78</v>
      </c>
      <c r="AW204" s="156" t="s">
        <v>94</v>
      </c>
      <c r="AX204" s="156" t="s">
        <v>21</v>
      </c>
      <c r="AY204" s="156" t="s">
        <v>112</v>
      </c>
    </row>
    <row r="205" spans="2:65" s="6" customFormat="1" ht="15.75" customHeight="1">
      <c r="B205" s="23"/>
      <c r="C205" s="180" t="s">
        <v>411</v>
      </c>
      <c r="D205" s="180" t="s">
        <v>262</v>
      </c>
      <c r="E205" s="181" t="s">
        <v>570</v>
      </c>
      <c r="F205" s="182" t="s">
        <v>571</v>
      </c>
      <c r="G205" s="183" t="s">
        <v>247</v>
      </c>
      <c r="H205" s="184">
        <v>13350</v>
      </c>
      <c r="I205" s="185"/>
      <c r="J205" s="186">
        <f>ROUND($I$205*$H$205,2)</f>
        <v>0</v>
      </c>
      <c r="K205" s="182"/>
      <c r="L205" s="187"/>
      <c r="M205" s="188"/>
      <c r="N205" s="189" t="s">
        <v>42</v>
      </c>
      <c r="O205" s="24"/>
      <c r="P205" s="145">
        <f>$O$205*$H$205</f>
        <v>0</v>
      </c>
      <c r="Q205" s="145">
        <v>0.0058</v>
      </c>
      <c r="R205" s="145">
        <f>$Q$205*$H$205</f>
        <v>77.42999999999999</v>
      </c>
      <c r="S205" s="145">
        <v>0</v>
      </c>
      <c r="T205" s="146">
        <f>$S$205*$H$205</f>
        <v>0</v>
      </c>
      <c r="AR205" s="89" t="s">
        <v>187</v>
      </c>
      <c r="AT205" s="89" t="s">
        <v>262</v>
      </c>
      <c r="AU205" s="89" t="s">
        <v>78</v>
      </c>
      <c r="AY205" s="6" t="s">
        <v>112</v>
      </c>
      <c r="BE205" s="147">
        <f>IF($N$205="základní",$J$205,0)</f>
        <v>0</v>
      </c>
      <c r="BF205" s="147">
        <f>IF($N$205="snížená",$J$205,0)</f>
        <v>0</v>
      </c>
      <c r="BG205" s="147">
        <f>IF($N$205="zákl. přenesená",$J$205,0)</f>
        <v>0</v>
      </c>
      <c r="BH205" s="147">
        <f>IF($N$205="sníž. přenesená",$J$205,0)</f>
        <v>0</v>
      </c>
      <c r="BI205" s="147">
        <f>IF($N$205="nulová",$J$205,0)</f>
        <v>0</v>
      </c>
      <c r="BJ205" s="89" t="s">
        <v>21</v>
      </c>
      <c r="BK205" s="147">
        <f>ROUND($I$205*$H$205,2)</f>
        <v>0</v>
      </c>
      <c r="BL205" s="89" t="s">
        <v>129</v>
      </c>
      <c r="BM205" s="89" t="s">
        <v>572</v>
      </c>
    </row>
    <row r="206" spans="2:47" s="6" customFormat="1" ht="30.75" customHeight="1">
      <c r="B206" s="23"/>
      <c r="C206" s="24"/>
      <c r="D206" s="150" t="s">
        <v>560</v>
      </c>
      <c r="E206" s="24"/>
      <c r="F206" s="170" t="s">
        <v>561</v>
      </c>
      <c r="G206" s="24"/>
      <c r="H206" s="24"/>
      <c r="J206" s="24"/>
      <c r="K206" s="24"/>
      <c r="L206" s="43"/>
      <c r="M206" s="56"/>
      <c r="N206" s="24"/>
      <c r="O206" s="24"/>
      <c r="P206" s="24"/>
      <c r="Q206" s="24"/>
      <c r="R206" s="24"/>
      <c r="S206" s="24"/>
      <c r="T206" s="57"/>
      <c r="AT206" s="6" t="s">
        <v>560</v>
      </c>
      <c r="AU206" s="6" t="s">
        <v>78</v>
      </c>
    </row>
    <row r="207" spans="2:51" s="6" customFormat="1" ht="15.75" customHeight="1">
      <c r="B207" s="190"/>
      <c r="C207" s="191"/>
      <c r="D207" s="171" t="s">
        <v>120</v>
      </c>
      <c r="E207" s="191"/>
      <c r="F207" s="192" t="s">
        <v>568</v>
      </c>
      <c r="G207" s="191"/>
      <c r="H207" s="191"/>
      <c r="J207" s="191"/>
      <c r="K207" s="191"/>
      <c r="L207" s="193"/>
      <c r="M207" s="194"/>
      <c r="N207" s="191"/>
      <c r="O207" s="191"/>
      <c r="P207" s="191"/>
      <c r="Q207" s="191"/>
      <c r="R207" s="191"/>
      <c r="S207" s="191"/>
      <c r="T207" s="195"/>
      <c r="AT207" s="196" t="s">
        <v>120</v>
      </c>
      <c r="AU207" s="196" t="s">
        <v>78</v>
      </c>
      <c r="AV207" s="196" t="s">
        <v>21</v>
      </c>
      <c r="AW207" s="196" t="s">
        <v>94</v>
      </c>
      <c r="AX207" s="196" t="s">
        <v>71</v>
      </c>
      <c r="AY207" s="196" t="s">
        <v>112</v>
      </c>
    </row>
    <row r="208" spans="2:51" s="6" customFormat="1" ht="15.75" customHeight="1">
      <c r="B208" s="148"/>
      <c r="C208" s="149"/>
      <c r="D208" s="171" t="s">
        <v>120</v>
      </c>
      <c r="E208" s="149"/>
      <c r="F208" s="151" t="s">
        <v>573</v>
      </c>
      <c r="G208" s="149"/>
      <c r="H208" s="152">
        <v>13350</v>
      </c>
      <c r="J208" s="149"/>
      <c r="K208" s="149"/>
      <c r="L208" s="153"/>
      <c r="M208" s="154"/>
      <c r="N208" s="149"/>
      <c r="O208" s="149"/>
      <c r="P208" s="149"/>
      <c r="Q208" s="149"/>
      <c r="R208" s="149"/>
      <c r="S208" s="149"/>
      <c r="T208" s="155"/>
      <c r="AT208" s="156" t="s">
        <v>120</v>
      </c>
      <c r="AU208" s="156" t="s">
        <v>78</v>
      </c>
      <c r="AV208" s="156" t="s">
        <v>78</v>
      </c>
      <c r="AW208" s="156" t="s">
        <v>94</v>
      </c>
      <c r="AX208" s="156" t="s">
        <v>21</v>
      </c>
      <c r="AY208" s="156" t="s">
        <v>112</v>
      </c>
    </row>
    <row r="209" spans="2:65" s="6" customFormat="1" ht="15.75" customHeight="1">
      <c r="B209" s="23"/>
      <c r="C209" s="136" t="s">
        <v>413</v>
      </c>
      <c r="D209" s="136" t="s">
        <v>113</v>
      </c>
      <c r="E209" s="137" t="s">
        <v>359</v>
      </c>
      <c r="F209" s="138" t="s">
        <v>360</v>
      </c>
      <c r="G209" s="139" t="s">
        <v>155</v>
      </c>
      <c r="H209" s="140">
        <v>601.25</v>
      </c>
      <c r="I209" s="141"/>
      <c r="J209" s="142">
        <f>ROUND($I$209*$H$209,2)</f>
        <v>0</v>
      </c>
      <c r="K209" s="138" t="s">
        <v>356</v>
      </c>
      <c r="L209" s="43"/>
      <c r="M209" s="143"/>
      <c r="N209" s="144" t="s">
        <v>42</v>
      </c>
      <c r="O209" s="24"/>
      <c r="P209" s="145">
        <f>$O$209*$H$209</f>
        <v>0</v>
      </c>
      <c r="Q209" s="145">
        <v>0.01162</v>
      </c>
      <c r="R209" s="145">
        <f>$Q$209*$H$209</f>
        <v>6.986525</v>
      </c>
      <c r="S209" s="145">
        <v>0</v>
      </c>
      <c r="T209" s="146">
        <f>$S$209*$H$209</f>
        <v>0</v>
      </c>
      <c r="AR209" s="89" t="s">
        <v>129</v>
      </c>
      <c r="AT209" s="89" t="s">
        <v>113</v>
      </c>
      <c r="AU209" s="89" t="s">
        <v>78</v>
      </c>
      <c r="AY209" s="6" t="s">
        <v>112</v>
      </c>
      <c r="BE209" s="147">
        <f>IF($N$209="základní",$J$209,0)</f>
        <v>0</v>
      </c>
      <c r="BF209" s="147">
        <f>IF($N$209="snížená",$J$209,0)</f>
        <v>0</v>
      </c>
      <c r="BG209" s="147">
        <f>IF($N$209="zákl. přenesená",$J$209,0)</f>
        <v>0</v>
      </c>
      <c r="BH209" s="147">
        <f>IF($N$209="sníž. přenesená",$J$209,0)</f>
        <v>0</v>
      </c>
      <c r="BI209" s="147">
        <f>IF($N$209="nulová",$J$209,0)</f>
        <v>0</v>
      </c>
      <c r="BJ209" s="89" t="s">
        <v>21</v>
      </c>
      <c r="BK209" s="147">
        <f>ROUND($I$209*$H$209,2)</f>
        <v>0</v>
      </c>
      <c r="BL209" s="89" t="s">
        <v>129</v>
      </c>
      <c r="BM209" s="89" t="s">
        <v>574</v>
      </c>
    </row>
    <row r="210" spans="2:51" s="6" customFormat="1" ht="15.75" customHeight="1">
      <c r="B210" s="148"/>
      <c r="C210" s="149"/>
      <c r="D210" s="150" t="s">
        <v>120</v>
      </c>
      <c r="E210" s="151"/>
      <c r="F210" s="151" t="s">
        <v>533</v>
      </c>
      <c r="G210" s="149"/>
      <c r="H210" s="152">
        <v>277.5</v>
      </c>
      <c r="J210" s="149"/>
      <c r="K210" s="149"/>
      <c r="L210" s="153"/>
      <c r="M210" s="154"/>
      <c r="N210" s="149"/>
      <c r="O210" s="149"/>
      <c r="P210" s="149"/>
      <c r="Q210" s="149"/>
      <c r="R210" s="149"/>
      <c r="S210" s="149"/>
      <c r="T210" s="155"/>
      <c r="AT210" s="156" t="s">
        <v>120</v>
      </c>
      <c r="AU210" s="156" t="s">
        <v>78</v>
      </c>
      <c r="AV210" s="156" t="s">
        <v>78</v>
      </c>
      <c r="AW210" s="156" t="s">
        <v>94</v>
      </c>
      <c r="AX210" s="156" t="s">
        <v>71</v>
      </c>
      <c r="AY210" s="156" t="s">
        <v>112</v>
      </c>
    </row>
    <row r="211" spans="2:51" s="6" customFormat="1" ht="15.75" customHeight="1">
      <c r="B211" s="148"/>
      <c r="C211" s="149"/>
      <c r="D211" s="171" t="s">
        <v>120</v>
      </c>
      <c r="E211" s="149"/>
      <c r="F211" s="151" t="s">
        <v>534</v>
      </c>
      <c r="G211" s="149"/>
      <c r="H211" s="152">
        <v>323.75</v>
      </c>
      <c r="J211" s="149"/>
      <c r="K211" s="149"/>
      <c r="L211" s="153"/>
      <c r="M211" s="154"/>
      <c r="N211" s="149"/>
      <c r="O211" s="149"/>
      <c r="P211" s="149"/>
      <c r="Q211" s="149"/>
      <c r="R211" s="149"/>
      <c r="S211" s="149"/>
      <c r="T211" s="155"/>
      <c r="AT211" s="156" t="s">
        <v>120</v>
      </c>
      <c r="AU211" s="156" t="s">
        <v>78</v>
      </c>
      <c r="AV211" s="156" t="s">
        <v>78</v>
      </c>
      <c r="AW211" s="156" t="s">
        <v>94</v>
      </c>
      <c r="AX211" s="156" t="s">
        <v>71</v>
      </c>
      <c r="AY211" s="156" t="s">
        <v>112</v>
      </c>
    </row>
    <row r="212" spans="2:51" s="6" customFormat="1" ht="15.75" customHeight="1">
      <c r="B212" s="172"/>
      <c r="C212" s="173"/>
      <c r="D212" s="171" t="s">
        <v>120</v>
      </c>
      <c r="E212" s="173"/>
      <c r="F212" s="174" t="s">
        <v>162</v>
      </c>
      <c r="G212" s="173"/>
      <c r="H212" s="175">
        <v>601.25</v>
      </c>
      <c r="J212" s="173"/>
      <c r="K212" s="173"/>
      <c r="L212" s="176"/>
      <c r="M212" s="177"/>
      <c r="N212" s="173"/>
      <c r="O212" s="173"/>
      <c r="P212" s="173"/>
      <c r="Q212" s="173"/>
      <c r="R212" s="173"/>
      <c r="S212" s="173"/>
      <c r="T212" s="178"/>
      <c r="AT212" s="179" t="s">
        <v>120</v>
      </c>
      <c r="AU212" s="179" t="s">
        <v>78</v>
      </c>
      <c r="AV212" s="179" t="s">
        <v>129</v>
      </c>
      <c r="AW212" s="179" t="s">
        <v>94</v>
      </c>
      <c r="AX212" s="179" t="s">
        <v>21</v>
      </c>
      <c r="AY212" s="179" t="s">
        <v>112</v>
      </c>
    </row>
    <row r="213" spans="2:65" s="6" customFormat="1" ht="15.75" customHeight="1">
      <c r="B213" s="23"/>
      <c r="C213" s="136" t="s">
        <v>419</v>
      </c>
      <c r="D213" s="136" t="s">
        <v>113</v>
      </c>
      <c r="E213" s="137" t="s">
        <v>364</v>
      </c>
      <c r="F213" s="138" t="s">
        <v>365</v>
      </c>
      <c r="G213" s="139" t="s">
        <v>155</v>
      </c>
      <c r="H213" s="140">
        <v>323.75</v>
      </c>
      <c r="I213" s="141"/>
      <c r="J213" s="142">
        <f>ROUND($I$213*$H$213,2)</f>
        <v>0</v>
      </c>
      <c r="K213" s="138" t="s">
        <v>356</v>
      </c>
      <c r="L213" s="43"/>
      <c r="M213" s="143"/>
      <c r="N213" s="144" t="s">
        <v>42</v>
      </c>
      <c r="O213" s="24"/>
      <c r="P213" s="145">
        <f>$O$213*$H$213</f>
        <v>0</v>
      </c>
      <c r="Q213" s="145">
        <v>0.03908</v>
      </c>
      <c r="R213" s="145">
        <f>$Q$213*$H$213</f>
        <v>12.652149999999999</v>
      </c>
      <c r="S213" s="145">
        <v>0</v>
      </c>
      <c r="T213" s="146">
        <f>$S$213*$H$213</f>
        <v>0</v>
      </c>
      <c r="AR213" s="89" t="s">
        <v>129</v>
      </c>
      <c r="AT213" s="89" t="s">
        <v>113</v>
      </c>
      <c r="AU213" s="89" t="s">
        <v>78</v>
      </c>
      <c r="AY213" s="6" t="s">
        <v>112</v>
      </c>
      <c r="BE213" s="147">
        <f>IF($N$213="základní",$J$213,0)</f>
        <v>0</v>
      </c>
      <c r="BF213" s="147">
        <f>IF($N$213="snížená",$J$213,0)</f>
        <v>0</v>
      </c>
      <c r="BG213" s="147">
        <f>IF($N$213="zákl. přenesená",$J$213,0)</f>
        <v>0</v>
      </c>
      <c r="BH213" s="147">
        <f>IF($N$213="sníž. přenesená",$J$213,0)</f>
        <v>0</v>
      </c>
      <c r="BI213" s="147">
        <f>IF($N$213="nulová",$J$213,0)</f>
        <v>0</v>
      </c>
      <c r="BJ213" s="89" t="s">
        <v>21</v>
      </c>
      <c r="BK213" s="147">
        <f>ROUND($I$213*$H$213,2)</f>
        <v>0</v>
      </c>
      <c r="BL213" s="89" t="s">
        <v>129</v>
      </c>
      <c r="BM213" s="89" t="s">
        <v>575</v>
      </c>
    </row>
    <row r="214" spans="2:51" s="6" customFormat="1" ht="15.75" customHeight="1">
      <c r="B214" s="148"/>
      <c r="C214" s="149"/>
      <c r="D214" s="150" t="s">
        <v>120</v>
      </c>
      <c r="E214" s="151"/>
      <c r="F214" s="151" t="s">
        <v>534</v>
      </c>
      <c r="G214" s="149"/>
      <c r="H214" s="152">
        <v>323.75</v>
      </c>
      <c r="J214" s="149"/>
      <c r="K214" s="149"/>
      <c r="L214" s="153"/>
      <c r="M214" s="154"/>
      <c r="N214" s="149"/>
      <c r="O214" s="149"/>
      <c r="P214" s="149"/>
      <c r="Q214" s="149"/>
      <c r="R214" s="149"/>
      <c r="S214" s="149"/>
      <c r="T214" s="155"/>
      <c r="AT214" s="156" t="s">
        <v>120</v>
      </c>
      <c r="AU214" s="156" t="s">
        <v>78</v>
      </c>
      <c r="AV214" s="156" t="s">
        <v>78</v>
      </c>
      <c r="AW214" s="156" t="s">
        <v>94</v>
      </c>
      <c r="AX214" s="156" t="s">
        <v>21</v>
      </c>
      <c r="AY214" s="156" t="s">
        <v>112</v>
      </c>
    </row>
    <row r="215" spans="2:65" s="6" customFormat="1" ht="15.75" customHeight="1">
      <c r="B215" s="23"/>
      <c r="C215" s="136" t="s">
        <v>424</v>
      </c>
      <c r="D215" s="136" t="s">
        <v>113</v>
      </c>
      <c r="E215" s="137" t="s">
        <v>368</v>
      </c>
      <c r="F215" s="138" t="s">
        <v>369</v>
      </c>
      <c r="G215" s="139" t="s">
        <v>155</v>
      </c>
      <c r="H215" s="140">
        <v>647.5</v>
      </c>
      <c r="I215" s="141"/>
      <c r="J215" s="142">
        <f>ROUND($I$215*$H$215,2)</f>
        <v>0</v>
      </c>
      <c r="K215" s="138" t="s">
        <v>356</v>
      </c>
      <c r="L215" s="43"/>
      <c r="M215" s="143"/>
      <c r="N215" s="144" t="s">
        <v>42</v>
      </c>
      <c r="O215" s="24"/>
      <c r="P215" s="145">
        <f>$O$215*$H$215</f>
        <v>0</v>
      </c>
      <c r="Q215" s="145">
        <v>0</v>
      </c>
      <c r="R215" s="145">
        <f>$Q$215*$H$215</f>
        <v>0</v>
      </c>
      <c r="S215" s="145">
        <v>0</v>
      </c>
      <c r="T215" s="146">
        <f>$S$215*$H$215</f>
        <v>0</v>
      </c>
      <c r="AR215" s="89" t="s">
        <v>129</v>
      </c>
      <c r="AT215" s="89" t="s">
        <v>113</v>
      </c>
      <c r="AU215" s="89" t="s">
        <v>78</v>
      </c>
      <c r="AY215" s="6" t="s">
        <v>112</v>
      </c>
      <c r="BE215" s="147">
        <f>IF($N$215="základní",$J$215,0)</f>
        <v>0</v>
      </c>
      <c r="BF215" s="147">
        <f>IF($N$215="snížená",$J$215,0)</f>
        <v>0</v>
      </c>
      <c r="BG215" s="147">
        <f>IF($N$215="zákl. přenesená",$J$215,0)</f>
        <v>0</v>
      </c>
      <c r="BH215" s="147">
        <f>IF($N$215="sníž. přenesená",$J$215,0)</f>
        <v>0</v>
      </c>
      <c r="BI215" s="147">
        <f>IF($N$215="nulová",$J$215,0)</f>
        <v>0</v>
      </c>
      <c r="BJ215" s="89" t="s">
        <v>21</v>
      </c>
      <c r="BK215" s="147">
        <f>ROUND($I$215*$H$215,2)</f>
        <v>0</v>
      </c>
      <c r="BL215" s="89" t="s">
        <v>129</v>
      </c>
      <c r="BM215" s="89" t="s">
        <v>576</v>
      </c>
    </row>
    <row r="216" spans="2:51" s="6" customFormat="1" ht="15.75" customHeight="1">
      <c r="B216" s="148"/>
      <c r="C216" s="149"/>
      <c r="D216" s="150" t="s">
        <v>120</v>
      </c>
      <c r="E216" s="151"/>
      <c r="F216" s="151" t="s">
        <v>577</v>
      </c>
      <c r="G216" s="149"/>
      <c r="H216" s="152">
        <v>647.5</v>
      </c>
      <c r="J216" s="149"/>
      <c r="K216" s="149"/>
      <c r="L216" s="153"/>
      <c r="M216" s="154"/>
      <c r="N216" s="149"/>
      <c r="O216" s="149"/>
      <c r="P216" s="149"/>
      <c r="Q216" s="149"/>
      <c r="R216" s="149"/>
      <c r="S216" s="149"/>
      <c r="T216" s="155"/>
      <c r="AT216" s="156" t="s">
        <v>120</v>
      </c>
      <c r="AU216" s="156" t="s">
        <v>78</v>
      </c>
      <c r="AV216" s="156" t="s">
        <v>78</v>
      </c>
      <c r="AW216" s="156" t="s">
        <v>94</v>
      </c>
      <c r="AX216" s="156" t="s">
        <v>21</v>
      </c>
      <c r="AY216" s="156" t="s">
        <v>112</v>
      </c>
    </row>
    <row r="217" spans="2:65" s="6" customFormat="1" ht="15.75" customHeight="1">
      <c r="B217" s="23"/>
      <c r="C217" s="136" t="s">
        <v>578</v>
      </c>
      <c r="D217" s="136" t="s">
        <v>113</v>
      </c>
      <c r="E217" s="137" t="s">
        <v>579</v>
      </c>
      <c r="F217" s="138" t="s">
        <v>580</v>
      </c>
      <c r="G217" s="139" t="s">
        <v>155</v>
      </c>
      <c r="H217" s="140">
        <v>1.5</v>
      </c>
      <c r="I217" s="141"/>
      <c r="J217" s="142">
        <f>ROUND($I$217*$H$217,2)</f>
        <v>0</v>
      </c>
      <c r="K217" s="138" t="s">
        <v>156</v>
      </c>
      <c r="L217" s="43"/>
      <c r="M217" s="143"/>
      <c r="N217" s="144" t="s">
        <v>42</v>
      </c>
      <c r="O217" s="24"/>
      <c r="P217" s="145">
        <f>$O$217*$H$217</f>
        <v>0</v>
      </c>
      <c r="Q217" s="145">
        <v>0.01943</v>
      </c>
      <c r="R217" s="145">
        <f>$Q$217*$H$217</f>
        <v>0.029144999999999997</v>
      </c>
      <c r="S217" s="145">
        <v>0</v>
      </c>
      <c r="T217" s="146">
        <f>$S$217*$H$217</f>
        <v>0</v>
      </c>
      <c r="AR217" s="89" t="s">
        <v>129</v>
      </c>
      <c r="AT217" s="89" t="s">
        <v>113</v>
      </c>
      <c r="AU217" s="89" t="s">
        <v>78</v>
      </c>
      <c r="AY217" s="6" t="s">
        <v>112</v>
      </c>
      <c r="BE217" s="147">
        <f>IF($N$217="základní",$J$217,0)</f>
        <v>0</v>
      </c>
      <c r="BF217" s="147">
        <f>IF($N$217="snížená",$J$217,0)</f>
        <v>0</v>
      </c>
      <c r="BG217" s="147">
        <f>IF($N$217="zákl. přenesená",$J$217,0)</f>
        <v>0</v>
      </c>
      <c r="BH217" s="147">
        <f>IF($N$217="sníž. přenesená",$J$217,0)</f>
        <v>0</v>
      </c>
      <c r="BI217" s="147">
        <f>IF($N$217="nulová",$J$217,0)</f>
        <v>0</v>
      </c>
      <c r="BJ217" s="89" t="s">
        <v>21</v>
      </c>
      <c r="BK217" s="147">
        <f>ROUND($I$217*$H$217,2)</f>
        <v>0</v>
      </c>
      <c r="BL217" s="89" t="s">
        <v>129</v>
      </c>
      <c r="BM217" s="89" t="s">
        <v>581</v>
      </c>
    </row>
    <row r="218" spans="2:47" s="6" customFormat="1" ht="111.75" customHeight="1">
      <c r="B218" s="23"/>
      <c r="C218" s="24"/>
      <c r="D218" s="150" t="s">
        <v>158</v>
      </c>
      <c r="E218" s="24"/>
      <c r="F218" s="170" t="s">
        <v>582</v>
      </c>
      <c r="G218" s="24"/>
      <c r="H218" s="24"/>
      <c r="J218" s="24"/>
      <c r="K218" s="24"/>
      <c r="L218" s="43"/>
      <c r="M218" s="56"/>
      <c r="N218" s="24"/>
      <c r="O218" s="24"/>
      <c r="P218" s="24"/>
      <c r="Q218" s="24"/>
      <c r="R218" s="24"/>
      <c r="S218" s="24"/>
      <c r="T218" s="57"/>
      <c r="AT218" s="6" t="s">
        <v>158</v>
      </c>
      <c r="AU218" s="6" t="s">
        <v>78</v>
      </c>
    </row>
    <row r="219" spans="2:51" s="6" customFormat="1" ht="15.75" customHeight="1">
      <c r="B219" s="148"/>
      <c r="C219" s="149"/>
      <c r="D219" s="171" t="s">
        <v>120</v>
      </c>
      <c r="E219" s="149"/>
      <c r="F219" s="151" t="s">
        <v>583</v>
      </c>
      <c r="G219" s="149"/>
      <c r="H219" s="152">
        <v>1.5</v>
      </c>
      <c r="J219" s="149"/>
      <c r="K219" s="149"/>
      <c r="L219" s="153"/>
      <c r="M219" s="154"/>
      <c r="N219" s="149"/>
      <c r="O219" s="149"/>
      <c r="P219" s="149"/>
      <c r="Q219" s="149"/>
      <c r="R219" s="149"/>
      <c r="S219" s="149"/>
      <c r="T219" s="155"/>
      <c r="AT219" s="156" t="s">
        <v>120</v>
      </c>
      <c r="AU219" s="156" t="s">
        <v>78</v>
      </c>
      <c r="AV219" s="156" t="s">
        <v>78</v>
      </c>
      <c r="AW219" s="156" t="s">
        <v>94</v>
      </c>
      <c r="AX219" s="156" t="s">
        <v>21</v>
      </c>
      <c r="AY219" s="156" t="s">
        <v>112</v>
      </c>
    </row>
    <row r="220" spans="2:65" s="6" customFormat="1" ht="15.75" customHeight="1">
      <c r="B220" s="23"/>
      <c r="C220" s="136" t="s">
        <v>584</v>
      </c>
      <c r="D220" s="136" t="s">
        <v>113</v>
      </c>
      <c r="E220" s="137" t="s">
        <v>585</v>
      </c>
      <c r="F220" s="138" t="s">
        <v>586</v>
      </c>
      <c r="G220" s="139" t="s">
        <v>183</v>
      </c>
      <c r="H220" s="140">
        <v>2</v>
      </c>
      <c r="I220" s="141"/>
      <c r="J220" s="142">
        <f>ROUND($I$220*$H$220,2)</f>
        <v>0</v>
      </c>
      <c r="K220" s="138" t="s">
        <v>356</v>
      </c>
      <c r="L220" s="43"/>
      <c r="M220" s="143"/>
      <c r="N220" s="144" t="s">
        <v>42</v>
      </c>
      <c r="O220" s="24"/>
      <c r="P220" s="145">
        <f>$O$220*$H$220</f>
        <v>0</v>
      </c>
      <c r="Q220" s="145">
        <v>1.63721</v>
      </c>
      <c r="R220" s="145">
        <f>$Q$220*$H$220</f>
        <v>3.27442</v>
      </c>
      <c r="S220" s="145">
        <v>0</v>
      </c>
      <c r="T220" s="146">
        <f>$S$220*$H$220</f>
        <v>0</v>
      </c>
      <c r="AR220" s="89" t="s">
        <v>129</v>
      </c>
      <c r="AT220" s="89" t="s">
        <v>113</v>
      </c>
      <c r="AU220" s="89" t="s">
        <v>78</v>
      </c>
      <c r="AY220" s="6" t="s">
        <v>112</v>
      </c>
      <c r="BE220" s="147">
        <f>IF($N$220="základní",$J$220,0)</f>
        <v>0</v>
      </c>
      <c r="BF220" s="147">
        <f>IF($N$220="snížená",$J$220,0)</f>
        <v>0</v>
      </c>
      <c r="BG220" s="147">
        <f>IF($N$220="zákl. přenesená",$J$220,0)</f>
        <v>0</v>
      </c>
      <c r="BH220" s="147">
        <f>IF($N$220="sníž. přenesená",$J$220,0)</f>
        <v>0</v>
      </c>
      <c r="BI220" s="147">
        <f>IF($N$220="nulová",$J$220,0)</f>
        <v>0</v>
      </c>
      <c r="BJ220" s="89" t="s">
        <v>21</v>
      </c>
      <c r="BK220" s="147">
        <f>ROUND($I$220*$H$220,2)</f>
        <v>0</v>
      </c>
      <c r="BL220" s="89" t="s">
        <v>129</v>
      </c>
      <c r="BM220" s="89" t="s">
        <v>587</v>
      </c>
    </row>
    <row r="221" spans="2:65" s="6" customFormat="1" ht="15.75" customHeight="1">
      <c r="B221" s="23"/>
      <c r="C221" s="139" t="s">
        <v>588</v>
      </c>
      <c r="D221" s="139" t="s">
        <v>113</v>
      </c>
      <c r="E221" s="137" t="s">
        <v>589</v>
      </c>
      <c r="F221" s="138" t="s">
        <v>590</v>
      </c>
      <c r="G221" s="139" t="s">
        <v>237</v>
      </c>
      <c r="H221" s="140">
        <v>1220.1</v>
      </c>
      <c r="I221" s="141"/>
      <c r="J221" s="142">
        <f>ROUND($I$221*$H$221,2)</f>
        <v>0</v>
      </c>
      <c r="K221" s="138" t="s">
        <v>356</v>
      </c>
      <c r="L221" s="43"/>
      <c r="M221" s="143"/>
      <c r="N221" s="144" t="s">
        <v>42</v>
      </c>
      <c r="O221" s="24"/>
      <c r="P221" s="145">
        <f>$O$221*$H$221</f>
        <v>0</v>
      </c>
      <c r="Q221" s="145">
        <v>0.00095</v>
      </c>
      <c r="R221" s="145">
        <f>$Q$221*$H$221</f>
        <v>1.159095</v>
      </c>
      <c r="S221" s="145">
        <v>0.001</v>
      </c>
      <c r="T221" s="146">
        <f>$S$221*$H$221</f>
        <v>1.2201</v>
      </c>
      <c r="AR221" s="89" t="s">
        <v>129</v>
      </c>
      <c r="AT221" s="89" t="s">
        <v>113</v>
      </c>
      <c r="AU221" s="89" t="s">
        <v>78</v>
      </c>
      <c r="AY221" s="89" t="s">
        <v>112</v>
      </c>
      <c r="BE221" s="147">
        <f>IF($N$221="základní",$J$221,0)</f>
        <v>0</v>
      </c>
      <c r="BF221" s="147">
        <f>IF($N$221="snížená",$J$221,0)</f>
        <v>0</v>
      </c>
      <c r="BG221" s="147">
        <f>IF($N$221="zákl. přenesená",$J$221,0)</f>
        <v>0</v>
      </c>
      <c r="BH221" s="147">
        <f>IF($N$221="sníž. přenesená",$J$221,0)</f>
        <v>0</v>
      </c>
      <c r="BI221" s="147">
        <f>IF($N$221="nulová",$J$221,0)</f>
        <v>0</v>
      </c>
      <c r="BJ221" s="89" t="s">
        <v>21</v>
      </c>
      <c r="BK221" s="147">
        <f>ROUND($I$221*$H$221,2)</f>
        <v>0</v>
      </c>
      <c r="BL221" s="89" t="s">
        <v>129</v>
      </c>
      <c r="BM221" s="89" t="s">
        <v>591</v>
      </c>
    </row>
    <row r="222" spans="2:51" s="6" customFormat="1" ht="15.75" customHeight="1">
      <c r="B222" s="190"/>
      <c r="C222" s="191"/>
      <c r="D222" s="150" t="s">
        <v>120</v>
      </c>
      <c r="E222" s="192"/>
      <c r="F222" s="192" t="s">
        <v>592</v>
      </c>
      <c r="G222" s="191"/>
      <c r="H222" s="191"/>
      <c r="J222" s="191"/>
      <c r="K222" s="191"/>
      <c r="L222" s="193"/>
      <c r="M222" s="194"/>
      <c r="N222" s="191"/>
      <c r="O222" s="191"/>
      <c r="P222" s="191"/>
      <c r="Q222" s="191"/>
      <c r="R222" s="191"/>
      <c r="S222" s="191"/>
      <c r="T222" s="195"/>
      <c r="AT222" s="196" t="s">
        <v>120</v>
      </c>
      <c r="AU222" s="196" t="s">
        <v>78</v>
      </c>
      <c r="AV222" s="196" t="s">
        <v>21</v>
      </c>
      <c r="AW222" s="196" t="s">
        <v>94</v>
      </c>
      <c r="AX222" s="196" t="s">
        <v>71</v>
      </c>
      <c r="AY222" s="196" t="s">
        <v>112</v>
      </c>
    </row>
    <row r="223" spans="2:51" s="6" customFormat="1" ht="15.75" customHeight="1">
      <c r="B223" s="148"/>
      <c r="C223" s="149"/>
      <c r="D223" s="171" t="s">
        <v>120</v>
      </c>
      <c r="E223" s="149"/>
      <c r="F223" s="151" t="s">
        <v>593</v>
      </c>
      <c r="G223" s="149"/>
      <c r="H223" s="152">
        <v>1220.1</v>
      </c>
      <c r="J223" s="149"/>
      <c r="K223" s="149"/>
      <c r="L223" s="153"/>
      <c r="M223" s="154"/>
      <c r="N223" s="149"/>
      <c r="O223" s="149"/>
      <c r="P223" s="149"/>
      <c r="Q223" s="149"/>
      <c r="R223" s="149"/>
      <c r="S223" s="149"/>
      <c r="T223" s="155"/>
      <c r="AT223" s="156" t="s">
        <v>120</v>
      </c>
      <c r="AU223" s="156" t="s">
        <v>78</v>
      </c>
      <c r="AV223" s="156" t="s">
        <v>78</v>
      </c>
      <c r="AW223" s="156" t="s">
        <v>94</v>
      </c>
      <c r="AX223" s="156" t="s">
        <v>21</v>
      </c>
      <c r="AY223" s="156" t="s">
        <v>112</v>
      </c>
    </row>
    <row r="224" spans="2:65" s="6" customFormat="1" ht="27" customHeight="1">
      <c r="B224" s="23"/>
      <c r="C224" s="136" t="s">
        <v>594</v>
      </c>
      <c r="D224" s="136" t="s">
        <v>113</v>
      </c>
      <c r="E224" s="137" t="s">
        <v>595</v>
      </c>
      <c r="F224" s="138" t="s">
        <v>596</v>
      </c>
      <c r="G224" s="139" t="s">
        <v>183</v>
      </c>
      <c r="H224" s="140">
        <v>1.995</v>
      </c>
      <c r="I224" s="141"/>
      <c r="J224" s="142">
        <f>ROUND($I$224*$H$224,2)</f>
        <v>0</v>
      </c>
      <c r="K224" s="138"/>
      <c r="L224" s="43"/>
      <c r="M224" s="143"/>
      <c r="N224" s="144" t="s">
        <v>42</v>
      </c>
      <c r="O224" s="24"/>
      <c r="P224" s="145">
        <f>$O$224*$H$224</f>
        <v>0</v>
      </c>
      <c r="Q224" s="145">
        <v>0</v>
      </c>
      <c r="R224" s="145">
        <f>$Q$224*$H$224</f>
        <v>0</v>
      </c>
      <c r="S224" s="145">
        <v>0</v>
      </c>
      <c r="T224" s="146">
        <f>$S$224*$H$224</f>
        <v>0</v>
      </c>
      <c r="AR224" s="89" t="s">
        <v>129</v>
      </c>
      <c r="AT224" s="89" t="s">
        <v>113</v>
      </c>
      <c r="AU224" s="89" t="s">
        <v>78</v>
      </c>
      <c r="AY224" s="6" t="s">
        <v>112</v>
      </c>
      <c r="BE224" s="147">
        <f>IF($N$224="základní",$J$224,0)</f>
        <v>0</v>
      </c>
      <c r="BF224" s="147">
        <f>IF($N$224="snížená",$J$224,0)</f>
        <v>0</v>
      </c>
      <c r="BG224" s="147">
        <f>IF($N$224="zákl. přenesená",$J$224,0)</f>
        <v>0</v>
      </c>
      <c r="BH224" s="147">
        <f>IF($N$224="sníž. přenesená",$J$224,0)</f>
        <v>0</v>
      </c>
      <c r="BI224" s="147">
        <f>IF($N$224="nulová",$J$224,0)</f>
        <v>0</v>
      </c>
      <c r="BJ224" s="89" t="s">
        <v>21</v>
      </c>
      <c r="BK224" s="147">
        <f>ROUND($I$224*$H$224,2)</f>
        <v>0</v>
      </c>
      <c r="BL224" s="89" t="s">
        <v>129</v>
      </c>
      <c r="BM224" s="89" t="s">
        <v>597</v>
      </c>
    </row>
    <row r="225" spans="2:51" s="6" customFormat="1" ht="15.75" customHeight="1">
      <c r="B225" s="148"/>
      <c r="C225" s="149"/>
      <c r="D225" s="150" t="s">
        <v>120</v>
      </c>
      <c r="E225" s="151"/>
      <c r="F225" s="151" t="s">
        <v>598</v>
      </c>
      <c r="G225" s="149"/>
      <c r="H225" s="152">
        <v>1.425</v>
      </c>
      <c r="J225" s="149"/>
      <c r="K225" s="149"/>
      <c r="L225" s="153"/>
      <c r="M225" s="154"/>
      <c r="N225" s="149"/>
      <c r="O225" s="149"/>
      <c r="P225" s="149"/>
      <c r="Q225" s="149"/>
      <c r="R225" s="149"/>
      <c r="S225" s="149"/>
      <c r="T225" s="155"/>
      <c r="AT225" s="156" t="s">
        <v>120</v>
      </c>
      <c r="AU225" s="156" t="s">
        <v>78</v>
      </c>
      <c r="AV225" s="156" t="s">
        <v>78</v>
      </c>
      <c r="AW225" s="156" t="s">
        <v>94</v>
      </c>
      <c r="AX225" s="156" t="s">
        <v>71</v>
      </c>
      <c r="AY225" s="156" t="s">
        <v>112</v>
      </c>
    </row>
    <row r="226" spans="2:51" s="6" customFormat="1" ht="15.75" customHeight="1">
      <c r="B226" s="148"/>
      <c r="C226" s="149"/>
      <c r="D226" s="171" t="s">
        <v>120</v>
      </c>
      <c r="E226" s="149"/>
      <c r="F226" s="151" t="s">
        <v>599</v>
      </c>
      <c r="G226" s="149"/>
      <c r="H226" s="152">
        <v>0.57</v>
      </c>
      <c r="J226" s="149"/>
      <c r="K226" s="149"/>
      <c r="L226" s="153"/>
      <c r="M226" s="154"/>
      <c r="N226" s="149"/>
      <c r="O226" s="149"/>
      <c r="P226" s="149"/>
      <c r="Q226" s="149"/>
      <c r="R226" s="149"/>
      <c r="S226" s="149"/>
      <c r="T226" s="155"/>
      <c r="AT226" s="156" t="s">
        <v>120</v>
      </c>
      <c r="AU226" s="156" t="s">
        <v>78</v>
      </c>
      <c r="AV226" s="156" t="s">
        <v>78</v>
      </c>
      <c r="AW226" s="156" t="s">
        <v>94</v>
      </c>
      <c r="AX226" s="156" t="s">
        <v>71</v>
      </c>
      <c r="AY226" s="156" t="s">
        <v>112</v>
      </c>
    </row>
    <row r="227" spans="2:51" s="6" customFormat="1" ht="15.75" customHeight="1">
      <c r="B227" s="172"/>
      <c r="C227" s="173"/>
      <c r="D227" s="171" t="s">
        <v>120</v>
      </c>
      <c r="E227" s="173"/>
      <c r="F227" s="174" t="s">
        <v>162</v>
      </c>
      <c r="G227" s="173"/>
      <c r="H227" s="175">
        <v>1.995</v>
      </c>
      <c r="J227" s="173"/>
      <c r="K227" s="173"/>
      <c r="L227" s="176"/>
      <c r="M227" s="177"/>
      <c r="N227" s="173"/>
      <c r="O227" s="173"/>
      <c r="P227" s="173"/>
      <c r="Q227" s="173"/>
      <c r="R227" s="173"/>
      <c r="S227" s="173"/>
      <c r="T227" s="178"/>
      <c r="AT227" s="179" t="s">
        <v>120</v>
      </c>
      <c r="AU227" s="179" t="s">
        <v>78</v>
      </c>
      <c r="AV227" s="179" t="s">
        <v>129</v>
      </c>
      <c r="AW227" s="179" t="s">
        <v>94</v>
      </c>
      <c r="AX227" s="179" t="s">
        <v>21</v>
      </c>
      <c r="AY227" s="179" t="s">
        <v>112</v>
      </c>
    </row>
    <row r="228" spans="2:65" s="6" customFormat="1" ht="15.75" customHeight="1">
      <c r="B228" s="23"/>
      <c r="C228" s="136" t="s">
        <v>600</v>
      </c>
      <c r="D228" s="136" t="s">
        <v>113</v>
      </c>
      <c r="E228" s="137" t="s">
        <v>601</v>
      </c>
      <c r="F228" s="138" t="s">
        <v>602</v>
      </c>
      <c r="G228" s="139" t="s">
        <v>155</v>
      </c>
      <c r="H228" s="140">
        <v>601.25</v>
      </c>
      <c r="I228" s="141"/>
      <c r="J228" s="142">
        <f>ROUND($I$228*$H$228,2)</f>
        <v>0</v>
      </c>
      <c r="K228" s="138"/>
      <c r="L228" s="43"/>
      <c r="M228" s="143"/>
      <c r="N228" s="144" t="s">
        <v>42</v>
      </c>
      <c r="O228" s="24"/>
      <c r="P228" s="145">
        <f>$O$228*$H$228</f>
        <v>0</v>
      </c>
      <c r="Q228" s="145">
        <v>0</v>
      </c>
      <c r="R228" s="145">
        <f>$Q$228*$H$228</f>
        <v>0</v>
      </c>
      <c r="S228" s="145">
        <v>0</v>
      </c>
      <c r="T228" s="146">
        <f>$S$228*$H$228</f>
        <v>0</v>
      </c>
      <c r="AR228" s="89" t="s">
        <v>129</v>
      </c>
      <c r="AT228" s="89" t="s">
        <v>113</v>
      </c>
      <c r="AU228" s="89" t="s">
        <v>78</v>
      </c>
      <c r="AY228" s="6" t="s">
        <v>112</v>
      </c>
      <c r="BE228" s="147">
        <f>IF($N$228="základní",$J$228,0)</f>
        <v>0</v>
      </c>
      <c r="BF228" s="147">
        <f>IF($N$228="snížená",$J$228,0)</f>
        <v>0</v>
      </c>
      <c r="BG228" s="147">
        <f>IF($N$228="zákl. přenesená",$J$228,0)</f>
        <v>0</v>
      </c>
      <c r="BH228" s="147">
        <f>IF($N$228="sníž. přenesená",$J$228,0)</f>
        <v>0</v>
      </c>
      <c r="BI228" s="147">
        <f>IF($N$228="nulová",$J$228,0)</f>
        <v>0</v>
      </c>
      <c r="BJ228" s="89" t="s">
        <v>21</v>
      </c>
      <c r="BK228" s="147">
        <f>ROUND($I$228*$H$228,2)</f>
        <v>0</v>
      </c>
      <c r="BL228" s="89" t="s">
        <v>129</v>
      </c>
      <c r="BM228" s="89" t="s">
        <v>603</v>
      </c>
    </row>
    <row r="229" spans="2:51" s="6" customFormat="1" ht="15.75" customHeight="1">
      <c r="B229" s="148"/>
      <c r="C229" s="149"/>
      <c r="D229" s="150" t="s">
        <v>120</v>
      </c>
      <c r="E229" s="151"/>
      <c r="F229" s="151" t="s">
        <v>533</v>
      </c>
      <c r="G229" s="149"/>
      <c r="H229" s="152">
        <v>277.5</v>
      </c>
      <c r="J229" s="149"/>
      <c r="K229" s="149"/>
      <c r="L229" s="153"/>
      <c r="M229" s="154"/>
      <c r="N229" s="149"/>
      <c r="O229" s="149"/>
      <c r="P229" s="149"/>
      <c r="Q229" s="149"/>
      <c r="R229" s="149"/>
      <c r="S229" s="149"/>
      <c r="T229" s="155"/>
      <c r="AT229" s="156" t="s">
        <v>120</v>
      </c>
      <c r="AU229" s="156" t="s">
        <v>78</v>
      </c>
      <c r="AV229" s="156" t="s">
        <v>78</v>
      </c>
      <c r="AW229" s="156" t="s">
        <v>94</v>
      </c>
      <c r="AX229" s="156" t="s">
        <v>71</v>
      </c>
      <c r="AY229" s="156" t="s">
        <v>112</v>
      </c>
    </row>
    <row r="230" spans="2:51" s="6" customFormat="1" ht="15.75" customHeight="1">
      <c r="B230" s="148"/>
      <c r="C230" s="149"/>
      <c r="D230" s="171" t="s">
        <v>120</v>
      </c>
      <c r="E230" s="149"/>
      <c r="F230" s="151" t="s">
        <v>534</v>
      </c>
      <c r="G230" s="149"/>
      <c r="H230" s="152">
        <v>323.75</v>
      </c>
      <c r="J230" s="149"/>
      <c r="K230" s="149"/>
      <c r="L230" s="153"/>
      <c r="M230" s="154"/>
      <c r="N230" s="149"/>
      <c r="O230" s="149"/>
      <c r="P230" s="149"/>
      <c r="Q230" s="149"/>
      <c r="R230" s="149"/>
      <c r="S230" s="149"/>
      <c r="T230" s="155"/>
      <c r="AT230" s="156" t="s">
        <v>120</v>
      </c>
      <c r="AU230" s="156" t="s">
        <v>78</v>
      </c>
      <c r="AV230" s="156" t="s">
        <v>78</v>
      </c>
      <c r="AW230" s="156" t="s">
        <v>94</v>
      </c>
      <c r="AX230" s="156" t="s">
        <v>71</v>
      </c>
      <c r="AY230" s="156" t="s">
        <v>112</v>
      </c>
    </row>
    <row r="231" spans="2:51" s="6" customFormat="1" ht="15.75" customHeight="1">
      <c r="B231" s="172"/>
      <c r="C231" s="173"/>
      <c r="D231" s="171" t="s">
        <v>120</v>
      </c>
      <c r="E231" s="173"/>
      <c r="F231" s="174" t="s">
        <v>162</v>
      </c>
      <c r="G231" s="173"/>
      <c r="H231" s="175">
        <v>601.25</v>
      </c>
      <c r="J231" s="173"/>
      <c r="K231" s="173"/>
      <c r="L231" s="176"/>
      <c r="M231" s="177"/>
      <c r="N231" s="173"/>
      <c r="O231" s="173"/>
      <c r="P231" s="173"/>
      <c r="Q231" s="173"/>
      <c r="R231" s="173"/>
      <c r="S231" s="173"/>
      <c r="T231" s="178"/>
      <c r="AT231" s="179" t="s">
        <v>120</v>
      </c>
      <c r="AU231" s="179" t="s">
        <v>78</v>
      </c>
      <c r="AV231" s="179" t="s">
        <v>129</v>
      </c>
      <c r="AW231" s="179" t="s">
        <v>94</v>
      </c>
      <c r="AX231" s="179" t="s">
        <v>21</v>
      </c>
      <c r="AY231" s="179" t="s">
        <v>112</v>
      </c>
    </row>
    <row r="232" spans="2:63" s="125" customFormat="1" ht="30.75" customHeight="1">
      <c r="B232" s="126"/>
      <c r="C232" s="127"/>
      <c r="D232" s="127" t="s">
        <v>70</v>
      </c>
      <c r="E232" s="168" t="s">
        <v>389</v>
      </c>
      <c r="F232" s="168" t="s">
        <v>390</v>
      </c>
      <c r="G232" s="127"/>
      <c r="H232" s="127"/>
      <c r="J232" s="169">
        <f>$BK$232</f>
        <v>0</v>
      </c>
      <c r="K232" s="127"/>
      <c r="L232" s="130"/>
      <c r="M232" s="131"/>
      <c r="N232" s="127"/>
      <c r="O232" s="127"/>
      <c r="P232" s="132">
        <f>SUM($P$233:$P$240)</f>
        <v>0</v>
      </c>
      <c r="Q232" s="127"/>
      <c r="R232" s="132">
        <f>SUM($R$233:$R$240)</f>
        <v>0</v>
      </c>
      <c r="S232" s="127"/>
      <c r="T232" s="133">
        <f>SUM($T$233:$T$240)</f>
        <v>0</v>
      </c>
      <c r="AR232" s="134" t="s">
        <v>21</v>
      </c>
      <c r="AT232" s="134" t="s">
        <v>70</v>
      </c>
      <c r="AU232" s="134" t="s">
        <v>21</v>
      </c>
      <c r="AY232" s="134" t="s">
        <v>112</v>
      </c>
      <c r="BK232" s="135">
        <f>SUM($BK$233:$BK$240)</f>
        <v>0</v>
      </c>
    </row>
    <row r="233" spans="2:65" s="6" customFormat="1" ht="15.75" customHeight="1">
      <c r="B233" s="23"/>
      <c r="C233" s="136" t="s">
        <v>604</v>
      </c>
      <c r="D233" s="136" t="s">
        <v>113</v>
      </c>
      <c r="E233" s="137" t="s">
        <v>392</v>
      </c>
      <c r="F233" s="138" t="s">
        <v>393</v>
      </c>
      <c r="G233" s="139" t="s">
        <v>216</v>
      </c>
      <c r="H233" s="140">
        <v>702.562</v>
      </c>
      <c r="I233" s="141"/>
      <c r="J233" s="142">
        <f>ROUND($I$233*$H$233,2)</f>
        <v>0</v>
      </c>
      <c r="K233" s="138" t="s">
        <v>156</v>
      </c>
      <c r="L233" s="43"/>
      <c r="M233" s="143"/>
      <c r="N233" s="144" t="s">
        <v>42</v>
      </c>
      <c r="O233" s="24"/>
      <c r="P233" s="145">
        <f>$O$233*$H$233</f>
        <v>0</v>
      </c>
      <c r="Q233" s="145">
        <v>0</v>
      </c>
      <c r="R233" s="145">
        <f>$Q$233*$H$233</f>
        <v>0</v>
      </c>
      <c r="S233" s="145">
        <v>0</v>
      </c>
      <c r="T233" s="146">
        <f>$S$233*$H$233</f>
        <v>0</v>
      </c>
      <c r="AR233" s="89" t="s">
        <v>129</v>
      </c>
      <c r="AT233" s="89" t="s">
        <v>113</v>
      </c>
      <c r="AU233" s="89" t="s">
        <v>78</v>
      </c>
      <c r="AY233" s="6" t="s">
        <v>112</v>
      </c>
      <c r="BE233" s="147">
        <f>IF($N$233="základní",$J$233,0)</f>
        <v>0</v>
      </c>
      <c r="BF233" s="147">
        <f>IF($N$233="snížená",$J$233,0)</f>
        <v>0</v>
      </c>
      <c r="BG233" s="147">
        <f>IF($N$233="zákl. přenesená",$J$233,0)</f>
        <v>0</v>
      </c>
      <c r="BH233" s="147">
        <f>IF($N$233="sníž. přenesená",$J$233,0)</f>
        <v>0</v>
      </c>
      <c r="BI233" s="147">
        <f>IF($N$233="nulová",$J$233,0)</f>
        <v>0</v>
      </c>
      <c r="BJ233" s="89" t="s">
        <v>21</v>
      </c>
      <c r="BK233" s="147">
        <f>ROUND($I$233*$H$233,2)</f>
        <v>0</v>
      </c>
      <c r="BL233" s="89" t="s">
        <v>129</v>
      </c>
      <c r="BM233" s="89" t="s">
        <v>605</v>
      </c>
    </row>
    <row r="234" spans="2:47" s="6" customFormat="1" ht="71.25" customHeight="1">
      <c r="B234" s="23"/>
      <c r="C234" s="24"/>
      <c r="D234" s="150" t="s">
        <v>158</v>
      </c>
      <c r="E234" s="24"/>
      <c r="F234" s="170" t="s">
        <v>395</v>
      </c>
      <c r="G234" s="24"/>
      <c r="H234" s="24"/>
      <c r="J234" s="24"/>
      <c r="K234" s="24"/>
      <c r="L234" s="43"/>
      <c r="M234" s="56"/>
      <c r="N234" s="24"/>
      <c r="O234" s="24"/>
      <c r="P234" s="24"/>
      <c r="Q234" s="24"/>
      <c r="R234" s="24"/>
      <c r="S234" s="24"/>
      <c r="T234" s="57"/>
      <c r="AT234" s="6" t="s">
        <v>158</v>
      </c>
      <c r="AU234" s="6" t="s">
        <v>78</v>
      </c>
    </row>
    <row r="235" spans="2:65" s="6" customFormat="1" ht="15.75" customHeight="1">
      <c r="B235" s="23"/>
      <c r="C235" s="136" t="s">
        <v>606</v>
      </c>
      <c r="D235" s="136" t="s">
        <v>113</v>
      </c>
      <c r="E235" s="137" t="s">
        <v>397</v>
      </c>
      <c r="F235" s="138" t="s">
        <v>398</v>
      </c>
      <c r="G235" s="139" t="s">
        <v>216</v>
      </c>
      <c r="H235" s="140">
        <v>16861.488</v>
      </c>
      <c r="I235" s="141"/>
      <c r="J235" s="142">
        <f>ROUND($I$235*$H$235,2)</f>
        <v>0</v>
      </c>
      <c r="K235" s="138" t="s">
        <v>156</v>
      </c>
      <c r="L235" s="43"/>
      <c r="M235" s="143"/>
      <c r="N235" s="144" t="s">
        <v>42</v>
      </c>
      <c r="O235" s="24"/>
      <c r="P235" s="145">
        <f>$O$235*$H$235</f>
        <v>0</v>
      </c>
      <c r="Q235" s="145">
        <v>0</v>
      </c>
      <c r="R235" s="145">
        <f>$Q$235*$H$235</f>
        <v>0</v>
      </c>
      <c r="S235" s="145">
        <v>0</v>
      </c>
      <c r="T235" s="146">
        <f>$S$235*$H$235</f>
        <v>0</v>
      </c>
      <c r="AR235" s="89" t="s">
        <v>129</v>
      </c>
      <c r="AT235" s="89" t="s">
        <v>113</v>
      </c>
      <c r="AU235" s="89" t="s">
        <v>78</v>
      </c>
      <c r="AY235" s="6" t="s">
        <v>112</v>
      </c>
      <c r="BE235" s="147">
        <f>IF($N$235="základní",$J$235,0)</f>
        <v>0</v>
      </c>
      <c r="BF235" s="147">
        <f>IF($N$235="snížená",$J$235,0)</f>
        <v>0</v>
      </c>
      <c r="BG235" s="147">
        <f>IF($N$235="zákl. přenesená",$J$235,0)</f>
        <v>0</v>
      </c>
      <c r="BH235" s="147">
        <f>IF($N$235="sníž. přenesená",$J$235,0)</f>
        <v>0</v>
      </c>
      <c r="BI235" s="147">
        <f>IF($N$235="nulová",$J$235,0)</f>
        <v>0</v>
      </c>
      <c r="BJ235" s="89" t="s">
        <v>21</v>
      </c>
      <c r="BK235" s="147">
        <f>ROUND($I$235*$H$235,2)</f>
        <v>0</v>
      </c>
      <c r="BL235" s="89" t="s">
        <v>129</v>
      </c>
      <c r="BM235" s="89" t="s">
        <v>607</v>
      </c>
    </row>
    <row r="236" spans="2:51" s="6" customFormat="1" ht="15.75" customHeight="1">
      <c r="B236" s="148"/>
      <c r="C236" s="149"/>
      <c r="D236" s="171" t="s">
        <v>120</v>
      </c>
      <c r="E236" s="149"/>
      <c r="F236" s="151" t="s">
        <v>608</v>
      </c>
      <c r="G236" s="149"/>
      <c r="H236" s="152">
        <v>16861.488</v>
      </c>
      <c r="J236" s="149"/>
      <c r="K236" s="149"/>
      <c r="L236" s="153"/>
      <c r="M236" s="154"/>
      <c r="N236" s="149"/>
      <c r="O236" s="149"/>
      <c r="P236" s="149"/>
      <c r="Q236" s="149"/>
      <c r="R236" s="149"/>
      <c r="S236" s="149"/>
      <c r="T236" s="155"/>
      <c r="AT236" s="156" t="s">
        <v>120</v>
      </c>
      <c r="AU236" s="156" t="s">
        <v>78</v>
      </c>
      <c r="AV236" s="156" t="s">
        <v>78</v>
      </c>
      <c r="AW236" s="156" t="s">
        <v>71</v>
      </c>
      <c r="AX236" s="156" t="s">
        <v>21</v>
      </c>
      <c r="AY236" s="156" t="s">
        <v>112</v>
      </c>
    </row>
    <row r="237" spans="2:65" s="6" customFormat="1" ht="15.75" customHeight="1">
      <c r="B237" s="23"/>
      <c r="C237" s="136" t="s">
        <v>609</v>
      </c>
      <c r="D237" s="136" t="s">
        <v>113</v>
      </c>
      <c r="E237" s="137" t="s">
        <v>402</v>
      </c>
      <c r="F237" s="138" t="s">
        <v>403</v>
      </c>
      <c r="G237" s="139" t="s">
        <v>216</v>
      </c>
      <c r="H237" s="140">
        <v>702.562</v>
      </c>
      <c r="I237" s="141"/>
      <c r="J237" s="142">
        <f>ROUND($I$237*$H$237,2)</f>
        <v>0</v>
      </c>
      <c r="K237" s="138" t="s">
        <v>156</v>
      </c>
      <c r="L237" s="43"/>
      <c r="M237" s="143"/>
      <c r="N237" s="144" t="s">
        <v>42</v>
      </c>
      <c r="O237" s="24"/>
      <c r="P237" s="145">
        <f>$O$237*$H$237</f>
        <v>0</v>
      </c>
      <c r="Q237" s="145">
        <v>0</v>
      </c>
      <c r="R237" s="145">
        <f>$Q$237*$H$237</f>
        <v>0</v>
      </c>
      <c r="S237" s="145">
        <v>0</v>
      </c>
      <c r="T237" s="146">
        <f>$S$237*$H$237</f>
        <v>0</v>
      </c>
      <c r="AR237" s="89" t="s">
        <v>129</v>
      </c>
      <c r="AT237" s="89" t="s">
        <v>113</v>
      </c>
      <c r="AU237" s="89" t="s">
        <v>78</v>
      </c>
      <c r="AY237" s="6" t="s">
        <v>112</v>
      </c>
      <c r="BE237" s="147">
        <f>IF($N$237="základní",$J$237,0)</f>
        <v>0</v>
      </c>
      <c r="BF237" s="147">
        <f>IF($N$237="snížená",$J$237,0)</f>
        <v>0</v>
      </c>
      <c r="BG237" s="147">
        <f>IF($N$237="zákl. přenesená",$J$237,0)</f>
        <v>0</v>
      </c>
      <c r="BH237" s="147">
        <f>IF($N$237="sníž. přenesená",$J$237,0)</f>
        <v>0</v>
      </c>
      <c r="BI237" s="147">
        <f>IF($N$237="nulová",$J$237,0)</f>
        <v>0</v>
      </c>
      <c r="BJ237" s="89" t="s">
        <v>21</v>
      </c>
      <c r="BK237" s="147">
        <f>ROUND($I$237*$H$237,2)</f>
        <v>0</v>
      </c>
      <c r="BL237" s="89" t="s">
        <v>129</v>
      </c>
      <c r="BM237" s="89" t="s">
        <v>610</v>
      </c>
    </row>
    <row r="238" spans="2:47" s="6" customFormat="1" ht="30.75" customHeight="1">
      <c r="B238" s="23"/>
      <c r="C238" s="24"/>
      <c r="D238" s="150" t="s">
        <v>158</v>
      </c>
      <c r="E238" s="24"/>
      <c r="F238" s="170" t="s">
        <v>405</v>
      </c>
      <c r="G238" s="24"/>
      <c r="H238" s="24"/>
      <c r="J238" s="24"/>
      <c r="K238" s="24"/>
      <c r="L238" s="43"/>
      <c r="M238" s="56"/>
      <c r="N238" s="24"/>
      <c r="O238" s="24"/>
      <c r="P238" s="24"/>
      <c r="Q238" s="24"/>
      <c r="R238" s="24"/>
      <c r="S238" s="24"/>
      <c r="T238" s="57"/>
      <c r="AT238" s="6" t="s">
        <v>158</v>
      </c>
      <c r="AU238" s="6" t="s">
        <v>78</v>
      </c>
    </row>
    <row r="239" spans="2:65" s="6" customFormat="1" ht="15.75" customHeight="1">
      <c r="B239" s="23"/>
      <c r="C239" s="136" t="s">
        <v>611</v>
      </c>
      <c r="D239" s="136" t="s">
        <v>113</v>
      </c>
      <c r="E239" s="137" t="s">
        <v>407</v>
      </c>
      <c r="F239" s="138" t="s">
        <v>408</v>
      </c>
      <c r="G239" s="139" t="s">
        <v>216</v>
      </c>
      <c r="H239" s="140">
        <v>702.562</v>
      </c>
      <c r="I239" s="141"/>
      <c r="J239" s="142">
        <f>ROUND($I$239*$H$239,2)</f>
        <v>0</v>
      </c>
      <c r="K239" s="138" t="s">
        <v>156</v>
      </c>
      <c r="L239" s="43"/>
      <c r="M239" s="143"/>
      <c r="N239" s="144" t="s">
        <v>42</v>
      </c>
      <c r="O239" s="24"/>
      <c r="P239" s="145">
        <f>$O$239*$H$239</f>
        <v>0</v>
      </c>
      <c r="Q239" s="145">
        <v>0</v>
      </c>
      <c r="R239" s="145">
        <f>$Q$239*$H$239</f>
        <v>0</v>
      </c>
      <c r="S239" s="145">
        <v>0</v>
      </c>
      <c r="T239" s="146">
        <f>$S$239*$H$239</f>
        <v>0</v>
      </c>
      <c r="AR239" s="89" t="s">
        <v>129</v>
      </c>
      <c r="AT239" s="89" t="s">
        <v>113</v>
      </c>
      <c r="AU239" s="89" t="s">
        <v>78</v>
      </c>
      <c r="AY239" s="6" t="s">
        <v>112</v>
      </c>
      <c r="BE239" s="147">
        <f>IF($N$239="základní",$J$239,0)</f>
        <v>0</v>
      </c>
      <c r="BF239" s="147">
        <f>IF($N$239="snížená",$J$239,0)</f>
        <v>0</v>
      </c>
      <c r="BG239" s="147">
        <f>IF($N$239="zákl. přenesená",$J$239,0)</f>
        <v>0</v>
      </c>
      <c r="BH239" s="147">
        <f>IF($N$239="sníž. přenesená",$J$239,0)</f>
        <v>0</v>
      </c>
      <c r="BI239" s="147">
        <f>IF($N$239="nulová",$J$239,0)</f>
        <v>0</v>
      </c>
      <c r="BJ239" s="89" t="s">
        <v>21</v>
      </c>
      <c r="BK239" s="147">
        <f>ROUND($I$239*$H$239,2)</f>
        <v>0</v>
      </c>
      <c r="BL239" s="89" t="s">
        <v>129</v>
      </c>
      <c r="BM239" s="89" t="s">
        <v>612</v>
      </c>
    </row>
    <row r="240" spans="2:47" s="6" customFormat="1" ht="57.75" customHeight="1">
      <c r="B240" s="23"/>
      <c r="C240" s="24"/>
      <c r="D240" s="150" t="s">
        <v>158</v>
      </c>
      <c r="E240" s="24"/>
      <c r="F240" s="170" t="s">
        <v>410</v>
      </c>
      <c r="G240" s="24"/>
      <c r="H240" s="24"/>
      <c r="J240" s="24"/>
      <c r="K240" s="24"/>
      <c r="L240" s="43"/>
      <c r="M240" s="56"/>
      <c r="N240" s="24"/>
      <c r="O240" s="24"/>
      <c r="P240" s="24"/>
      <c r="Q240" s="24"/>
      <c r="R240" s="24"/>
      <c r="S240" s="24"/>
      <c r="T240" s="57"/>
      <c r="AT240" s="6" t="s">
        <v>158</v>
      </c>
      <c r="AU240" s="6" t="s">
        <v>78</v>
      </c>
    </row>
    <row r="241" spans="2:63" s="125" customFormat="1" ht="30.75" customHeight="1">
      <c r="B241" s="126"/>
      <c r="C241" s="127"/>
      <c r="D241" s="127" t="s">
        <v>70</v>
      </c>
      <c r="E241" s="168" t="s">
        <v>211</v>
      </c>
      <c r="F241" s="168" t="s">
        <v>212</v>
      </c>
      <c r="G241" s="127"/>
      <c r="H241" s="127"/>
      <c r="J241" s="169">
        <f>$BK$241</f>
        <v>0</v>
      </c>
      <c r="K241" s="127"/>
      <c r="L241" s="130"/>
      <c r="M241" s="131"/>
      <c r="N241" s="127"/>
      <c r="O241" s="127"/>
      <c r="P241" s="132">
        <f>SUM($P$242:$P$243)</f>
        <v>0</v>
      </c>
      <c r="Q241" s="127"/>
      <c r="R241" s="132">
        <f>SUM($R$242:$R$243)</f>
        <v>0</v>
      </c>
      <c r="S241" s="127"/>
      <c r="T241" s="133">
        <f>SUM($T$242:$T$243)</f>
        <v>0</v>
      </c>
      <c r="AR241" s="134" t="s">
        <v>21</v>
      </c>
      <c r="AT241" s="134" t="s">
        <v>70</v>
      </c>
      <c r="AU241" s="134" t="s">
        <v>21</v>
      </c>
      <c r="AY241" s="134" t="s">
        <v>112</v>
      </c>
      <c r="BK241" s="135">
        <f>SUM($BK$242:$BK$243)</f>
        <v>0</v>
      </c>
    </row>
    <row r="242" spans="2:65" s="6" customFormat="1" ht="15.75" customHeight="1">
      <c r="B242" s="23"/>
      <c r="C242" s="136" t="s">
        <v>613</v>
      </c>
      <c r="D242" s="136" t="s">
        <v>113</v>
      </c>
      <c r="E242" s="137" t="s">
        <v>214</v>
      </c>
      <c r="F242" s="138" t="s">
        <v>215</v>
      </c>
      <c r="G242" s="139" t="s">
        <v>216</v>
      </c>
      <c r="H242" s="140">
        <v>662.799</v>
      </c>
      <c r="I242" s="141"/>
      <c r="J242" s="142">
        <f>ROUND($I$242*$H$242,2)</f>
        <v>0</v>
      </c>
      <c r="K242" s="138" t="s">
        <v>156</v>
      </c>
      <c r="L242" s="43"/>
      <c r="M242" s="143"/>
      <c r="N242" s="144" t="s">
        <v>42</v>
      </c>
      <c r="O242" s="24"/>
      <c r="P242" s="145">
        <f>$O$242*$H$242</f>
        <v>0</v>
      </c>
      <c r="Q242" s="145">
        <v>0</v>
      </c>
      <c r="R242" s="145">
        <f>$Q$242*$H$242</f>
        <v>0</v>
      </c>
      <c r="S242" s="145">
        <v>0</v>
      </c>
      <c r="T242" s="146">
        <f>$S$242*$H$242</f>
        <v>0</v>
      </c>
      <c r="AR242" s="89" t="s">
        <v>129</v>
      </c>
      <c r="AT242" s="89" t="s">
        <v>113</v>
      </c>
      <c r="AU242" s="89" t="s">
        <v>78</v>
      </c>
      <c r="AY242" s="6" t="s">
        <v>112</v>
      </c>
      <c r="BE242" s="147">
        <f>IF($N$242="základní",$J$242,0)</f>
        <v>0</v>
      </c>
      <c r="BF242" s="147">
        <f>IF($N$242="snížená",$J$242,0)</f>
        <v>0</v>
      </c>
      <c r="BG242" s="147">
        <f>IF($N$242="zákl. přenesená",$J$242,0)</f>
        <v>0</v>
      </c>
      <c r="BH242" s="147">
        <f>IF($N$242="sníž. přenesená",$J$242,0)</f>
        <v>0</v>
      </c>
      <c r="BI242" s="147">
        <f>IF($N$242="nulová",$J$242,0)</f>
        <v>0</v>
      </c>
      <c r="BJ242" s="89" t="s">
        <v>21</v>
      </c>
      <c r="BK242" s="147">
        <f>ROUND($I$242*$H$242,2)</f>
        <v>0</v>
      </c>
      <c r="BL242" s="89" t="s">
        <v>129</v>
      </c>
      <c r="BM242" s="89" t="s">
        <v>614</v>
      </c>
    </row>
    <row r="243" spans="2:65" s="6" customFormat="1" ht="15.75" customHeight="1">
      <c r="B243" s="23"/>
      <c r="C243" s="139" t="s">
        <v>615</v>
      </c>
      <c r="D243" s="139" t="s">
        <v>113</v>
      </c>
      <c r="E243" s="137" t="s">
        <v>219</v>
      </c>
      <c r="F243" s="138" t="s">
        <v>220</v>
      </c>
      <c r="G243" s="139" t="s">
        <v>216</v>
      </c>
      <c r="H243" s="140">
        <v>662.799</v>
      </c>
      <c r="I243" s="141"/>
      <c r="J243" s="142">
        <f>ROUND($I$243*$H$243,2)</f>
        <v>0</v>
      </c>
      <c r="K243" s="138" t="s">
        <v>156</v>
      </c>
      <c r="L243" s="43"/>
      <c r="M243" s="143"/>
      <c r="N243" s="144" t="s">
        <v>42</v>
      </c>
      <c r="O243" s="24"/>
      <c r="P243" s="145">
        <f>$O$243*$H$243</f>
        <v>0</v>
      </c>
      <c r="Q243" s="145">
        <v>0</v>
      </c>
      <c r="R243" s="145">
        <f>$Q$243*$H$243</f>
        <v>0</v>
      </c>
      <c r="S243" s="145">
        <v>0</v>
      </c>
      <c r="T243" s="146">
        <f>$S$243*$H$243</f>
        <v>0</v>
      </c>
      <c r="AR243" s="89" t="s">
        <v>129</v>
      </c>
      <c r="AT243" s="89" t="s">
        <v>113</v>
      </c>
      <c r="AU243" s="89" t="s">
        <v>78</v>
      </c>
      <c r="AY243" s="89" t="s">
        <v>112</v>
      </c>
      <c r="BE243" s="147">
        <f>IF($N$243="základní",$J$243,0)</f>
        <v>0</v>
      </c>
      <c r="BF243" s="147">
        <f>IF($N$243="snížená",$J$243,0)</f>
        <v>0</v>
      </c>
      <c r="BG243" s="147">
        <f>IF($N$243="zákl. přenesená",$J$243,0)</f>
        <v>0</v>
      </c>
      <c r="BH243" s="147">
        <f>IF($N$243="sníž. přenesená",$J$243,0)</f>
        <v>0</v>
      </c>
      <c r="BI243" s="147">
        <f>IF($N$243="nulová",$J$243,0)</f>
        <v>0</v>
      </c>
      <c r="BJ243" s="89" t="s">
        <v>21</v>
      </c>
      <c r="BK243" s="147">
        <f>ROUND($I$243*$H$243,2)</f>
        <v>0</v>
      </c>
      <c r="BL243" s="89" t="s">
        <v>129</v>
      </c>
      <c r="BM243" s="89" t="s">
        <v>616</v>
      </c>
    </row>
    <row r="244" spans="2:63" s="125" customFormat="1" ht="37.5" customHeight="1">
      <c r="B244" s="126"/>
      <c r="C244" s="127"/>
      <c r="D244" s="127" t="s">
        <v>70</v>
      </c>
      <c r="E244" s="128" t="s">
        <v>415</v>
      </c>
      <c r="F244" s="128" t="s">
        <v>416</v>
      </c>
      <c r="G244" s="127"/>
      <c r="H244" s="127"/>
      <c r="J244" s="129">
        <f>$BK$244</f>
        <v>0</v>
      </c>
      <c r="K244" s="127"/>
      <c r="L244" s="130"/>
      <c r="M244" s="131"/>
      <c r="N244" s="127"/>
      <c r="O244" s="127"/>
      <c r="P244" s="132">
        <f>$P$245</f>
        <v>0</v>
      </c>
      <c r="Q244" s="127"/>
      <c r="R244" s="132">
        <f>$R$245</f>
        <v>0</v>
      </c>
      <c r="S244" s="127"/>
      <c r="T244" s="133">
        <f>$T$245</f>
        <v>0</v>
      </c>
      <c r="AR244" s="134" t="s">
        <v>78</v>
      </c>
      <c r="AT244" s="134" t="s">
        <v>70</v>
      </c>
      <c r="AU244" s="134" t="s">
        <v>71</v>
      </c>
      <c r="AY244" s="134" t="s">
        <v>112</v>
      </c>
      <c r="BK244" s="135">
        <f>$BK$245</f>
        <v>0</v>
      </c>
    </row>
    <row r="245" spans="2:63" s="125" customFormat="1" ht="21" customHeight="1">
      <c r="B245" s="126"/>
      <c r="C245" s="127"/>
      <c r="D245" s="127" t="s">
        <v>70</v>
      </c>
      <c r="E245" s="168" t="s">
        <v>417</v>
      </c>
      <c r="F245" s="168" t="s">
        <v>418</v>
      </c>
      <c r="G245" s="127"/>
      <c r="H245" s="127"/>
      <c r="J245" s="169">
        <f>$BK$245</f>
        <v>0</v>
      </c>
      <c r="K245" s="127"/>
      <c r="L245" s="130"/>
      <c r="M245" s="131"/>
      <c r="N245" s="127"/>
      <c r="O245" s="127"/>
      <c r="P245" s="132">
        <f>SUM($P$246:$P$249)</f>
        <v>0</v>
      </c>
      <c r="Q245" s="127"/>
      <c r="R245" s="132">
        <f>SUM($R$246:$R$249)</f>
        <v>0</v>
      </c>
      <c r="S245" s="127"/>
      <c r="T245" s="133">
        <f>SUM($T$246:$T$249)</f>
        <v>0</v>
      </c>
      <c r="AR245" s="134" t="s">
        <v>78</v>
      </c>
      <c r="AT245" s="134" t="s">
        <v>70</v>
      </c>
      <c r="AU245" s="134" t="s">
        <v>21</v>
      </c>
      <c r="AY245" s="134" t="s">
        <v>112</v>
      </c>
      <c r="BK245" s="135">
        <f>SUM($BK$246:$BK$249)</f>
        <v>0</v>
      </c>
    </row>
    <row r="246" spans="2:65" s="6" customFormat="1" ht="27" customHeight="1">
      <c r="B246" s="23"/>
      <c r="C246" s="139" t="s">
        <v>617</v>
      </c>
      <c r="D246" s="139" t="s">
        <v>113</v>
      </c>
      <c r="E246" s="137" t="s">
        <v>618</v>
      </c>
      <c r="F246" s="138" t="s">
        <v>426</v>
      </c>
      <c r="G246" s="139" t="s">
        <v>247</v>
      </c>
      <c r="H246" s="140">
        <v>1</v>
      </c>
      <c r="I246" s="141"/>
      <c r="J246" s="142">
        <f>ROUND($I$246*$H$246,2)</f>
        <v>0</v>
      </c>
      <c r="K246" s="138"/>
      <c r="L246" s="43"/>
      <c r="M246" s="143"/>
      <c r="N246" s="144" t="s">
        <v>42</v>
      </c>
      <c r="O246" s="24"/>
      <c r="P246" s="145">
        <f>$O$246*$H$246</f>
        <v>0</v>
      </c>
      <c r="Q246" s="145">
        <v>0</v>
      </c>
      <c r="R246" s="145">
        <f>$Q$246*$H$246</f>
        <v>0</v>
      </c>
      <c r="S246" s="145">
        <v>0</v>
      </c>
      <c r="T246" s="146">
        <f>$S$246*$H$246</f>
        <v>0</v>
      </c>
      <c r="AR246" s="89" t="s">
        <v>248</v>
      </c>
      <c r="AT246" s="89" t="s">
        <v>113</v>
      </c>
      <c r="AU246" s="89" t="s">
        <v>78</v>
      </c>
      <c r="AY246" s="89" t="s">
        <v>112</v>
      </c>
      <c r="BE246" s="147">
        <f>IF($N$246="základní",$J$246,0)</f>
        <v>0</v>
      </c>
      <c r="BF246" s="147">
        <f>IF($N$246="snížená",$J$246,0)</f>
        <v>0</v>
      </c>
      <c r="BG246" s="147">
        <f>IF($N$246="zákl. přenesená",$J$246,0)</f>
        <v>0</v>
      </c>
      <c r="BH246" s="147">
        <f>IF($N$246="sníž. přenesená",$J$246,0)</f>
        <v>0</v>
      </c>
      <c r="BI246" s="147">
        <f>IF($N$246="nulová",$J$246,0)</f>
        <v>0</v>
      </c>
      <c r="BJ246" s="89" t="s">
        <v>21</v>
      </c>
      <c r="BK246" s="147">
        <f>ROUND($I$246*$H$246,2)</f>
        <v>0</v>
      </c>
      <c r="BL246" s="89" t="s">
        <v>248</v>
      </c>
      <c r="BM246" s="89" t="s">
        <v>619</v>
      </c>
    </row>
    <row r="247" spans="2:65" s="6" customFormat="1" ht="27" customHeight="1">
      <c r="B247" s="23"/>
      <c r="C247" s="139" t="s">
        <v>620</v>
      </c>
      <c r="D247" s="139" t="s">
        <v>113</v>
      </c>
      <c r="E247" s="137" t="s">
        <v>621</v>
      </c>
      <c r="F247" s="138" t="s">
        <v>622</v>
      </c>
      <c r="G247" s="139" t="s">
        <v>247</v>
      </c>
      <c r="H247" s="140">
        <v>1</v>
      </c>
      <c r="I247" s="141"/>
      <c r="J247" s="142">
        <f>ROUND($I$247*$H$247,2)</f>
        <v>0</v>
      </c>
      <c r="K247" s="138"/>
      <c r="L247" s="43"/>
      <c r="M247" s="143"/>
      <c r="N247" s="144" t="s">
        <v>42</v>
      </c>
      <c r="O247" s="24"/>
      <c r="P247" s="145">
        <f>$O$247*$H$247</f>
        <v>0</v>
      </c>
      <c r="Q247" s="145">
        <v>0</v>
      </c>
      <c r="R247" s="145">
        <f>$Q$247*$H$247</f>
        <v>0</v>
      </c>
      <c r="S247" s="145">
        <v>0</v>
      </c>
      <c r="T247" s="146">
        <f>$S$247*$H$247</f>
        <v>0</v>
      </c>
      <c r="AR247" s="89" t="s">
        <v>248</v>
      </c>
      <c r="AT247" s="89" t="s">
        <v>113</v>
      </c>
      <c r="AU247" s="89" t="s">
        <v>78</v>
      </c>
      <c r="AY247" s="89" t="s">
        <v>112</v>
      </c>
      <c r="BE247" s="147">
        <f>IF($N$247="základní",$J$247,0)</f>
        <v>0</v>
      </c>
      <c r="BF247" s="147">
        <f>IF($N$247="snížená",$J$247,0)</f>
        <v>0</v>
      </c>
      <c r="BG247" s="147">
        <f>IF($N$247="zákl. přenesená",$J$247,0)</f>
        <v>0</v>
      </c>
      <c r="BH247" s="147">
        <f>IF($N$247="sníž. přenesená",$J$247,0)</f>
        <v>0</v>
      </c>
      <c r="BI247" s="147">
        <f>IF($N$247="nulová",$J$247,0)</f>
        <v>0</v>
      </c>
      <c r="BJ247" s="89" t="s">
        <v>21</v>
      </c>
      <c r="BK247" s="147">
        <f>ROUND($I$247*$H$247,2)</f>
        <v>0</v>
      </c>
      <c r="BL247" s="89" t="s">
        <v>248</v>
      </c>
      <c r="BM247" s="89" t="s">
        <v>623</v>
      </c>
    </row>
    <row r="248" spans="2:65" s="6" customFormat="1" ht="27" customHeight="1">
      <c r="B248" s="23"/>
      <c r="C248" s="139" t="s">
        <v>624</v>
      </c>
      <c r="D248" s="139" t="s">
        <v>113</v>
      </c>
      <c r="E248" s="137" t="s">
        <v>625</v>
      </c>
      <c r="F248" s="138" t="s">
        <v>626</v>
      </c>
      <c r="G248" s="139" t="s">
        <v>247</v>
      </c>
      <c r="H248" s="140">
        <v>1</v>
      </c>
      <c r="I248" s="141"/>
      <c r="J248" s="142">
        <f>ROUND($I$248*$H$248,2)</f>
        <v>0</v>
      </c>
      <c r="K248" s="138"/>
      <c r="L248" s="43"/>
      <c r="M248" s="143"/>
      <c r="N248" s="144" t="s">
        <v>42</v>
      </c>
      <c r="O248" s="24"/>
      <c r="P248" s="145">
        <f>$O$248*$H$248</f>
        <v>0</v>
      </c>
      <c r="Q248" s="145">
        <v>0</v>
      </c>
      <c r="R248" s="145">
        <f>$Q$248*$H$248</f>
        <v>0</v>
      </c>
      <c r="S248" s="145">
        <v>0</v>
      </c>
      <c r="T248" s="146">
        <f>$S$248*$H$248</f>
        <v>0</v>
      </c>
      <c r="AR248" s="89" t="s">
        <v>248</v>
      </c>
      <c r="AT248" s="89" t="s">
        <v>113</v>
      </c>
      <c r="AU248" s="89" t="s">
        <v>78</v>
      </c>
      <c r="AY248" s="89" t="s">
        <v>112</v>
      </c>
      <c r="BE248" s="147">
        <f>IF($N$248="základní",$J$248,0)</f>
        <v>0</v>
      </c>
      <c r="BF248" s="147">
        <f>IF($N$248="snížená",$J$248,0)</f>
        <v>0</v>
      </c>
      <c r="BG248" s="147">
        <f>IF($N$248="zákl. přenesená",$J$248,0)</f>
        <v>0</v>
      </c>
      <c r="BH248" s="147">
        <f>IF($N$248="sníž. přenesená",$J$248,0)</f>
        <v>0</v>
      </c>
      <c r="BI248" s="147">
        <f>IF($N$248="nulová",$J$248,0)</f>
        <v>0</v>
      </c>
      <c r="BJ248" s="89" t="s">
        <v>21</v>
      </c>
      <c r="BK248" s="147">
        <f>ROUND($I$248*$H$248,2)</f>
        <v>0</v>
      </c>
      <c r="BL248" s="89" t="s">
        <v>248</v>
      </c>
      <c r="BM248" s="89" t="s">
        <v>627</v>
      </c>
    </row>
    <row r="249" spans="2:65" s="6" customFormat="1" ht="27" customHeight="1">
      <c r="B249" s="23"/>
      <c r="C249" s="139" t="s">
        <v>628</v>
      </c>
      <c r="D249" s="139" t="s">
        <v>113</v>
      </c>
      <c r="E249" s="137" t="s">
        <v>629</v>
      </c>
      <c r="F249" s="138" t="s">
        <v>630</v>
      </c>
      <c r="G249" s="139" t="s">
        <v>247</v>
      </c>
      <c r="H249" s="140">
        <v>1</v>
      </c>
      <c r="I249" s="141"/>
      <c r="J249" s="142">
        <f>ROUND($I$249*$H$249,2)</f>
        <v>0</v>
      </c>
      <c r="K249" s="138"/>
      <c r="L249" s="43"/>
      <c r="M249" s="143"/>
      <c r="N249" s="157" t="s">
        <v>42</v>
      </c>
      <c r="O249" s="158"/>
      <c r="P249" s="159">
        <f>$O$249*$H$249</f>
        <v>0</v>
      </c>
      <c r="Q249" s="159">
        <v>0</v>
      </c>
      <c r="R249" s="159">
        <f>$Q$249*$H$249</f>
        <v>0</v>
      </c>
      <c r="S249" s="159">
        <v>0</v>
      </c>
      <c r="T249" s="160">
        <f>$S$249*$H$249</f>
        <v>0</v>
      </c>
      <c r="AR249" s="89" t="s">
        <v>248</v>
      </c>
      <c r="AT249" s="89" t="s">
        <v>113</v>
      </c>
      <c r="AU249" s="89" t="s">
        <v>78</v>
      </c>
      <c r="AY249" s="89" t="s">
        <v>112</v>
      </c>
      <c r="BE249" s="147">
        <f>IF($N$249="základní",$J$249,0)</f>
        <v>0</v>
      </c>
      <c r="BF249" s="147">
        <f>IF($N$249="snížená",$J$249,0)</f>
        <v>0</v>
      </c>
      <c r="BG249" s="147">
        <f>IF($N$249="zákl. přenesená",$J$249,0)</f>
        <v>0</v>
      </c>
      <c r="BH249" s="147">
        <f>IF($N$249="sníž. přenesená",$J$249,0)</f>
        <v>0</v>
      </c>
      <c r="BI249" s="147">
        <f>IF($N$249="nulová",$J$249,0)</f>
        <v>0</v>
      </c>
      <c r="BJ249" s="89" t="s">
        <v>21</v>
      </c>
      <c r="BK249" s="147">
        <f>ROUND($I$249*$H$249,2)</f>
        <v>0</v>
      </c>
      <c r="BL249" s="89" t="s">
        <v>248</v>
      </c>
      <c r="BM249" s="89" t="s">
        <v>631</v>
      </c>
    </row>
    <row r="250" spans="2:12" s="6" customFormat="1" ht="7.5" customHeight="1">
      <c r="B250" s="38"/>
      <c r="C250" s="39"/>
      <c r="D250" s="39"/>
      <c r="E250" s="39"/>
      <c r="F250" s="39"/>
      <c r="G250" s="39"/>
      <c r="H250" s="39"/>
      <c r="I250" s="101"/>
      <c r="J250" s="39"/>
      <c r="K250" s="39"/>
      <c r="L250" s="43"/>
    </row>
    <row r="251" s="2" customFormat="1" ht="14.25" customHeight="1"/>
  </sheetData>
  <sheetProtection password="CC35" sheet="1" objects="1" scenarios="1" formatColumns="0" formatRows="0" sort="0" autoFilter="0"/>
  <autoFilter ref="C86:K86"/>
  <mergeCells count="9">
    <mergeCell ref="E79:H79"/>
    <mergeCell ref="G1:H1"/>
    <mergeCell ref="L2:V2"/>
    <mergeCell ref="E7:H7"/>
    <mergeCell ref="E9:H9"/>
    <mergeCell ref="E24:H24"/>
    <mergeCell ref="E45:H45"/>
    <mergeCell ref="E47:H47"/>
    <mergeCell ref="E77:H77"/>
  </mergeCells>
  <hyperlinks>
    <hyperlink ref="F1:G1" location="C2" tooltip="Krycí list soupisu" display="1) Krycí list soupisu"/>
    <hyperlink ref="G1:H1" location="C54" tooltip="Rekapitulace" display="2) Rekapitulace"/>
    <hyperlink ref="J1" location="C86" tooltip="Soupis prací" display="3) Soupis prací"/>
    <hyperlink ref="L1:V1" location="'Rekapitulace stavby'!C2" tooltip="Rekapitulace stavby" display="Rekapitulace stavby"/>
  </hyperlinks>
  <printOptions/>
  <pageMargins left="0.5905511811023623" right="0.5905511811023623" top="0.5905511811023623" bottom="0.5905511811023623" header="0" footer="0"/>
  <pageSetup blackAndWhite="1" fitToHeight="100" fitToWidth="1" horizontalDpi="300" verticalDpi="300" orientation="landscape"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58">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06"/>
      <c r="C2" s="207"/>
      <c r="D2" s="207"/>
      <c r="E2" s="207"/>
      <c r="F2" s="207"/>
      <c r="G2" s="207"/>
      <c r="H2" s="207"/>
      <c r="I2" s="207"/>
      <c r="J2" s="207"/>
      <c r="K2" s="208"/>
    </row>
    <row r="3" spans="2:11" s="211" customFormat="1" ht="45" customHeight="1">
      <c r="B3" s="209"/>
      <c r="C3" s="329" t="s">
        <v>639</v>
      </c>
      <c r="D3" s="329"/>
      <c r="E3" s="329"/>
      <c r="F3" s="329"/>
      <c r="G3" s="329"/>
      <c r="H3" s="329"/>
      <c r="I3" s="329"/>
      <c r="J3" s="329"/>
      <c r="K3" s="210"/>
    </row>
    <row r="4" spans="2:11" ht="25.5" customHeight="1">
      <c r="B4" s="212"/>
      <c r="C4" s="334" t="s">
        <v>640</v>
      </c>
      <c r="D4" s="334"/>
      <c r="E4" s="334"/>
      <c r="F4" s="334"/>
      <c r="G4" s="334"/>
      <c r="H4" s="334"/>
      <c r="I4" s="334"/>
      <c r="J4" s="334"/>
      <c r="K4" s="213"/>
    </row>
    <row r="5" spans="2:11" ht="5.25" customHeight="1">
      <c r="B5" s="212"/>
      <c r="C5" s="214"/>
      <c r="D5" s="214"/>
      <c r="E5" s="214"/>
      <c r="F5" s="214"/>
      <c r="G5" s="214"/>
      <c r="H5" s="214"/>
      <c r="I5" s="214"/>
      <c r="J5" s="214"/>
      <c r="K5" s="213"/>
    </row>
    <row r="6" spans="2:11" ht="15" customHeight="1">
      <c r="B6" s="212"/>
      <c r="C6" s="331" t="s">
        <v>641</v>
      </c>
      <c r="D6" s="331"/>
      <c r="E6" s="331"/>
      <c r="F6" s="331"/>
      <c r="G6" s="331"/>
      <c r="H6" s="331"/>
      <c r="I6" s="331"/>
      <c r="J6" s="331"/>
      <c r="K6" s="213"/>
    </row>
    <row r="7" spans="2:11" ht="15" customHeight="1">
      <c r="B7" s="216"/>
      <c r="C7" s="331" t="s">
        <v>642</v>
      </c>
      <c r="D7" s="331"/>
      <c r="E7" s="331"/>
      <c r="F7" s="331"/>
      <c r="G7" s="331"/>
      <c r="H7" s="331"/>
      <c r="I7" s="331"/>
      <c r="J7" s="331"/>
      <c r="K7" s="213"/>
    </row>
    <row r="8" spans="2:11" ht="12.75" customHeight="1">
      <c r="B8" s="216"/>
      <c r="C8" s="215"/>
      <c r="D8" s="215"/>
      <c r="E8" s="215"/>
      <c r="F8" s="215"/>
      <c r="G8" s="215"/>
      <c r="H8" s="215"/>
      <c r="I8" s="215"/>
      <c r="J8" s="215"/>
      <c r="K8" s="213"/>
    </row>
    <row r="9" spans="2:11" ht="15" customHeight="1">
      <c r="B9" s="216"/>
      <c r="C9" s="331" t="s">
        <v>643</v>
      </c>
      <c r="D9" s="331"/>
      <c r="E9" s="331"/>
      <c r="F9" s="331"/>
      <c r="G9" s="331"/>
      <c r="H9" s="331"/>
      <c r="I9" s="331"/>
      <c r="J9" s="331"/>
      <c r="K9" s="213"/>
    </row>
    <row r="10" spans="2:11" ht="15" customHeight="1">
      <c r="B10" s="216"/>
      <c r="C10" s="215"/>
      <c r="D10" s="331" t="s">
        <v>644</v>
      </c>
      <c r="E10" s="331"/>
      <c r="F10" s="331"/>
      <c r="G10" s="331"/>
      <c r="H10" s="331"/>
      <c r="I10" s="331"/>
      <c r="J10" s="331"/>
      <c r="K10" s="213"/>
    </row>
    <row r="11" spans="2:11" ht="15" customHeight="1">
      <c r="B11" s="216"/>
      <c r="C11" s="217"/>
      <c r="D11" s="331" t="s">
        <v>645</v>
      </c>
      <c r="E11" s="331"/>
      <c r="F11" s="331"/>
      <c r="G11" s="331"/>
      <c r="H11" s="331"/>
      <c r="I11" s="331"/>
      <c r="J11" s="331"/>
      <c r="K11" s="213"/>
    </row>
    <row r="12" spans="2:11" ht="12.75" customHeight="1">
      <c r="B12" s="216"/>
      <c r="C12" s="217"/>
      <c r="D12" s="217"/>
      <c r="E12" s="217"/>
      <c r="F12" s="217"/>
      <c r="G12" s="217"/>
      <c r="H12" s="217"/>
      <c r="I12" s="217"/>
      <c r="J12" s="217"/>
      <c r="K12" s="213"/>
    </row>
    <row r="13" spans="2:11" ht="15" customHeight="1">
      <c r="B13" s="216"/>
      <c r="C13" s="217"/>
      <c r="D13" s="331" t="s">
        <v>646</v>
      </c>
      <c r="E13" s="331"/>
      <c r="F13" s="331"/>
      <c r="G13" s="331"/>
      <c r="H13" s="331"/>
      <c r="I13" s="331"/>
      <c r="J13" s="331"/>
      <c r="K13" s="213"/>
    </row>
    <row r="14" spans="2:11" ht="15" customHeight="1">
      <c r="B14" s="216"/>
      <c r="C14" s="217"/>
      <c r="D14" s="331" t="s">
        <v>647</v>
      </c>
      <c r="E14" s="331"/>
      <c r="F14" s="331"/>
      <c r="G14" s="331"/>
      <c r="H14" s="331"/>
      <c r="I14" s="331"/>
      <c r="J14" s="331"/>
      <c r="K14" s="213"/>
    </row>
    <row r="15" spans="2:11" ht="15" customHeight="1">
      <c r="B15" s="216"/>
      <c r="C15" s="217"/>
      <c r="D15" s="331" t="s">
        <v>648</v>
      </c>
      <c r="E15" s="331"/>
      <c r="F15" s="331"/>
      <c r="G15" s="331"/>
      <c r="H15" s="331"/>
      <c r="I15" s="331"/>
      <c r="J15" s="331"/>
      <c r="K15" s="213"/>
    </row>
    <row r="16" spans="2:11" ht="15" customHeight="1">
      <c r="B16" s="216"/>
      <c r="C16" s="217"/>
      <c r="D16" s="217"/>
      <c r="E16" s="218" t="s">
        <v>76</v>
      </c>
      <c r="F16" s="331" t="s">
        <v>649</v>
      </c>
      <c r="G16" s="331"/>
      <c r="H16" s="331"/>
      <c r="I16" s="331"/>
      <c r="J16" s="331"/>
      <c r="K16" s="213"/>
    </row>
    <row r="17" spans="2:11" ht="15" customHeight="1">
      <c r="B17" s="216"/>
      <c r="C17" s="217"/>
      <c r="D17" s="217"/>
      <c r="E17" s="218" t="s">
        <v>650</v>
      </c>
      <c r="F17" s="331" t="s">
        <v>651</v>
      </c>
      <c r="G17" s="331"/>
      <c r="H17" s="331"/>
      <c r="I17" s="331"/>
      <c r="J17" s="331"/>
      <c r="K17" s="213"/>
    </row>
    <row r="18" spans="2:11" ht="15" customHeight="1">
      <c r="B18" s="216"/>
      <c r="C18" s="217"/>
      <c r="D18" s="217"/>
      <c r="E18" s="218" t="s">
        <v>652</v>
      </c>
      <c r="F18" s="331" t="s">
        <v>653</v>
      </c>
      <c r="G18" s="331"/>
      <c r="H18" s="331"/>
      <c r="I18" s="331"/>
      <c r="J18" s="331"/>
      <c r="K18" s="213"/>
    </row>
    <row r="19" spans="2:11" ht="15" customHeight="1">
      <c r="B19" s="216"/>
      <c r="C19" s="217"/>
      <c r="D19" s="217"/>
      <c r="E19" s="218" t="s">
        <v>654</v>
      </c>
      <c r="F19" s="331" t="s">
        <v>75</v>
      </c>
      <c r="G19" s="331"/>
      <c r="H19" s="331"/>
      <c r="I19" s="331"/>
      <c r="J19" s="331"/>
      <c r="K19" s="213"/>
    </row>
    <row r="20" spans="2:11" ht="15" customHeight="1">
      <c r="B20" s="216"/>
      <c r="C20" s="217"/>
      <c r="D20" s="217"/>
      <c r="E20" s="218" t="s">
        <v>655</v>
      </c>
      <c r="F20" s="331" t="s">
        <v>656</v>
      </c>
      <c r="G20" s="331"/>
      <c r="H20" s="331"/>
      <c r="I20" s="331"/>
      <c r="J20" s="331"/>
      <c r="K20" s="213"/>
    </row>
    <row r="21" spans="2:11" ht="15" customHeight="1">
      <c r="B21" s="216"/>
      <c r="C21" s="217"/>
      <c r="D21" s="217"/>
      <c r="E21" s="218" t="s">
        <v>657</v>
      </c>
      <c r="F21" s="331" t="s">
        <v>658</v>
      </c>
      <c r="G21" s="331"/>
      <c r="H21" s="331"/>
      <c r="I21" s="331"/>
      <c r="J21" s="331"/>
      <c r="K21" s="213"/>
    </row>
    <row r="22" spans="2:11" ht="12.75" customHeight="1">
      <c r="B22" s="216"/>
      <c r="C22" s="217"/>
      <c r="D22" s="217"/>
      <c r="E22" s="217"/>
      <c r="F22" s="217"/>
      <c r="G22" s="217"/>
      <c r="H22" s="217"/>
      <c r="I22" s="217"/>
      <c r="J22" s="217"/>
      <c r="K22" s="213"/>
    </row>
    <row r="23" spans="2:11" ht="15" customHeight="1">
      <c r="B23" s="216"/>
      <c r="C23" s="331" t="s">
        <v>659</v>
      </c>
      <c r="D23" s="331"/>
      <c r="E23" s="331"/>
      <c r="F23" s="331"/>
      <c r="G23" s="331"/>
      <c r="H23" s="331"/>
      <c r="I23" s="331"/>
      <c r="J23" s="331"/>
      <c r="K23" s="213"/>
    </row>
    <row r="24" spans="2:11" ht="15" customHeight="1">
      <c r="B24" s="216"/>
      <c r="C24" s="331" t="s">
        <v>660</v>
      </c>
      <c r="D24" s="331"/>
      <c r="E24" s="331"/>
      <c r="F24" s="331"/>
      <c r="G24" s="331"/>
      <c r="H24" s="331"/>
      <c r="I24" s="331"/>
      <c r="J24" s="331"/>
      <c r="K24" s="213"/>
    </row>
    <row r="25" spans="2:11" ht="15" customHeight="1">
      <c r="B25" s="216"/>
      <c r="C25" s="215"/>
      <c r="D25" s="331" t="s">
        <v>661</v>
      </c>
      <c r="E25" s="331"/>
      <c r="F25" s="331"/>
      <c r="G25" s="331"/>
      <c r="H25" s="331"/>
      <c r="I25" s="331"/>
      <c r="J25" s="331"/>
      <c r="K25" s="213"/>
    </row>
    <row r="26" spans="2:11" ht="15" customHeight="1">
      <c r="B26" s="216"/>
      <c r="C26" s="217"/>
      <c r="D26" s="331" t="s">
        <v>662</v>
      </c>
      <c r="E26" s="331"/>
      <c r="F26" s="331"/>
      <c r="G26" s="331"/>
      <c r="H26" s="331"/>
      <c r="I26" s="331"/>
      <c r="J26" s="331"/>
      <c r="K26" s="213"/>
    </row>
    <row r="27" spans="2:11" ht="12.75" customHeight="1">
      <c r="B27" s="216"/>
      <c r="C27" s="217"/>
      <c r="D27" s="217"/>
      <c r="E27" s="217"/>
      <c r="F27" s="217"/>
      <c r="G27" s="217"/>
      <c r="H27" s="217"/>
      <c r="I27" s="217"/>
      <c r="J27" s="217"/>
      <c r="K27" s="213"/>
    </row>
    <row r="28" spans="2:11" ht="15" customHeight="1">
      <c r="B28" s="216"/>
      <c r="C28" s="217"/>
      <c r="D28" s="331" t="s">
        <v>663</v>
      </c>
      <c r="E28" s="331"/>
      <c r="F28" s="331"/>
      <c r="G28" s="331"/>
      <c r="H28" s="331"/>
      <c r="I28" s="331"/>
      <c r="J28" s="331"/>
      <c r="K28" s="213"/>
    </row>
    <row r="29" spans="2:11" ht="15" customHeight="1">
      <c r="B29" s="216"/>
      <c r="C29" s="217"/>
      <c r="D29" s="331" t="s">
        <v>664</v>
      </c>
      <c r="E29" s="331"/>
      <c r="F29" s="331"/>
      <c r="G29" s="331"/>
      <c r="H29" s="331"/>
      <c r="I29" s="331"/>
      <c r="J29" s="331"/>
      <c r="K29" s="213"/>
    </row>
    <row r="30" spans="2:11" ht="12.75" customHeight="1">
      <c r="B30" s="216"/>
      <c r="C30" s="217"/>
      <c r="D30" s="217"/>
      <c r="E30" s="217"/>
      <c r="F30" s="217"/>
      <c r="G30" s="217"/>
      <c r="H30" s="217"/>
      <c r="I30" s="217"/>
      <c r="J30" s="217"/>
      <c r="K30" s="213"/>
    </row>
    <row r="31" spans="2:11" ht="15" customHeight="1">
      <c r="B31" s="216"/>
      <c r="C31" s="217"/>
      <c r="D31" s="331" t="s">
        <v>665</v>
      </c>
      <c r="E31" s="331"/>
      <c r="F31" s="331"/>
      <c r="G31" s="331"/>
      <c r="H31" s="331"/>
      <c r="I31" s="331"/>
      <c r="J31" s="331"/>
      <c r="K31" s="213"/>
    </row>
    <row r="32" spans="2:11" ht="15" customHeight="1">
      <c r="B32" s="216"/>
      <c r="C32" s="217"/>
      <c r="D32" s="331" t="s">
        <v>666</v>
      </c>
      <c r="E32" s="331"/>
      <c r="F32" s="331"/>
      <c r="G32" s="331"/>
      <c r="H32" s="331"/>
      <c r="I32" s="331"/>
      <c r="J32" s="331"/>
      <c r="K32" s="213"/>
    </row>
    <row r="33" spans="2:11" ht="15" customHeight="1">
      <c r="B33" s="216"/>
      <c r="C33" s="217"/>
      <c r="D33" s="331" t="s">
        <v>667</v>
      </c>
      <c r="E33" s="331"/>
      <c r="F33" s="331"/>
      <c r="G33" s="331"/>
      <c r="H33" s="331"/>
      <c r="I33" s="331"/>
      <c r="J33" s="331"/>
      <c r="K33" s="213"/>
    </row>
    <row r="34" spans="2:11" ht="15" customHeight="1">
      <c r="B34" s="216"/>
      <c r="C34" s="217"/>
      <c r="D34" s="215"/>
      <c r="E34" s="219" t="s">
        <v>97</v>
      </c>
      <c r="F34" s="215"/>
      <c r="G34" s="331" t="s">
        <v>668</v>
      </c>
      <c r="H34" s="331"/>
      <c r="I34" s="331"/>
      <c r="J34" s="331"/>
      <c r="K34" s="213"/>
    </row>
    <row r="35" spans="2:11" ht="30.75" customHeight="1">
      <c r="B35" s="216"/>
      <c r="C35" s="217"/>
      <c r="D35" s="215"/>
      <c r="E35" s="219" t="s">
        <v>669</v>
      </c>
      <c r="F35" s="215"/>
      <c r="G35" s="331" t="s">
        <v>670</v>
      </c>
      <c r="H35" s="331"/>
      <c r="I35" s="331"/>
      <c r="J35" s="331"/>
      <c r="K35" s="213"/>
    </row>
    <row r="36" spans="2:11" ht="15" customHeight="1">
      <c r="B36" s="216"/>
      <c r="C36" s="217"/>
      <c r="D36" s="215"/>
      <c r="E36" s="219" t="s">
        <v>52</v>
      </c>
      <c r="F36" s="215"/>
      <c r="G36" s="331" t="s">
        <v>671</v>
      </c>
      <c r="H36" s="331"/>
      <c r="I36" s="331"/>
      <c r="J36" s="331"/>
      <c r="K36" s="213"/>
    </row>
    <row r="37" spans="2:11" ht="15" customHeight="1">
      <c r="B37" s="216"/>
      <c r="C37" s="217"/>
      <c r="D37" s="215"/>
      <c r="E37" s="219" t="s">
        <v>98</v>
      </c>
      <c r="F37" s="215"/>
      <c r="G37" s="331" t="s">
        <v>672</v>
      </c>
      <c r="H37" s="331"/>
      <c r="I37" s="331"/>
      <c r="J37" s="331"/>
      <c r="K37" s="213"/>
    </row>
    <row r="38" spans="2:11" ht="15" customHeight="1">
      <c r="B38" s="216"/>
      <c r="C38" s="217"/>
      <c r="D38" s="215"/>
      <c r="E38" s="219" t="s">
        <v>99</v>
      </c>
      <c r="F38" s="215"/>
      <c r="G38" s="331" t="s">
        <v>673</v>
      </c>
      <c r="H38" s="331"/>
      <c r="I38" s="331"/>
      <c r="J38" s="331"/>
      <c r="K38" s="213"/>
    </row>
    <row r="39" spans="2:11" ht="15" customHeight="1">
      <c r="B39" s="216"/>
      <c r="C39" s="217"/>
      <c r="D39" s="215"/>
      <c r="E39" s="219" t="s">
        <v>100</v>
      </c>
      <c r="F39" s="215"/>
      <c r="G39" s="331" t="s">
        <v>674</v>
      </c>
      <c r="H39" s="331"/>
      <c r="I39" s="331"/>
      <c r="J39" s="331"/>
      <c r="K39" s="213"/>
    </row>
    <row r="40" spans="2:11" ht="15" customHeight="1">
      <c r="B40" s="216"/>
      <c r="C40" s="217"/>
      <c r="D40" s="215"/>
      <c r="E40" s="219" t="s">
        <v>675</v>
      </c>
      <c r="F40" s="215"/>
      <c r="G40" s="331" t="s">
        <v>676</v>
      </c>
      <c r="H40" s="331"/>
      <c r="I40" s="331"/>
      <c r="J40" s="331"/>
      <c r="K40" s="213"/>
    </row>
    <row r="41" spans="2:11" ht="15" customHeight="1">
      <c r="B41" s="216"/>
      <c r="C41" s="217"/>
      <c r="D41" s="215"/>
      <c r="E41" s="219"/>
      <c r="F41" s="215"/>
      <c r="G41" s="331" t="s">
        <v>677</v>
      </c>
      <c r="H41" s="331"/>
      <c r="I41" s="331"/>
      <c r="J41" s="331"/>
      <c r="K41" s="213"/>
    </row>
    <row r="42" spans="2:11" ht="15" customHeight="1">
      <c r="B42" s="216"/>
      <c r="C42" s="217"/>
      <c r="D42" s="215"/>
      <c r="E42" s="219" t="s">
        <v>678</v>
      </c>
      <c r="F42" s="215"/>
      <c r="G42" s="331" t="s">
        <v>679</v>
      </c>
      <c r="H42" s="331"/>
      <c r="I42" s="331"/>
      <c r="J42" s="331"/>
      <c r="K42" s="213"/>
    </row>
    <row r="43" spans="2:11" ht="15" customHeight="1">
      <c r="B43" s="216"/>
      <c r="C43" s="217"/>
      <c r="D43" s="215"/>
      <c r="E43" s="219" t="s">
        <v>103</v>
      </c>
      <c r="F43" s="215"/>
      <c r="G43" s="331" t="s">
        <v>680</v>
      </c>
      <c r="H43" s="331"/>
      <c r="I43" s="331"/>
      <c r="J43" s="331"/>
      <c r="K43" s="213"/>
    </row>
    <row r="44" spans="2:11" ht="12.75" customHeight="1">
      <c r="B44" s="216"/>
      <c r="C44" s="217"/>
      <c r="D44" s="215"/>
      <c r="E44" s="215"/>
      <c r="F44" s="215"/>
      <c r="G44" s="215"/>
      <c r="H44" s="215"/>
      <c r="I44" s="215"/>
      <c r="J44" s="215"/>
      <c r="K44" s="213"/>
    </row>
    <row r="45" spans="2:11" ht="15" customHeight="1">
      <c r="B45" s="216"/>
      <c r="C45" s="217"/>
      <c r="D45" s="331" t="s">
        <v>681</v>
      </c>
      <c r="E45" s="331"/>
      <c r="F45" s="331"/>
      <c r="G45" s="331"/>
      <c r="H45" s="331"/>
      <c r="I45" s="331"/>
      <c r="J45" s="331"/>
      <c r="K45" s="213"/>
    </row>
    <row r="46" spans="2:11" ht="15" customHeight="1">
      <c r="B46" s="216"/>
      <c r="C46" s="217"/>
      <c r="D46" s="217"/>
      <c r="E46" s="331" t="s">
        <v>682</v>
      </c>
      <c r="F46" s="331"/>
      <c r="G46" s="331"/>
      <c r="H46" s="331"/>
      <c r="I46" s="331"/>
      <c r="J46" s="331"/>
      <c r="K46" s="213"/>
    </row>
    <row r="47" spans="2:11" ht="15" customHeight="1">
      <c r="B47" s="216"/>
      <c r="C47" s="217"/>
      <c r="D47" s="217"/>
      <c r="E47" s="331" t="s">
        <v>683</v>
      </c>
      <c r="F47" s="331"/>
      <c r="G47" s="331"/>
      <c r="H47" s="331"/>
      <c r="I47" s="331"/>
      <c r="J47" s="331"/>
      <c r="K47" s="213"/>
    </row>
    <row r="48" spans="2:11" ht="15" customHeight="1">
      <c r="B48" s="216"/>
      <c r="C48" s="217"/>
      <c r="D48" s="217"/>
      <c r="E48" s="331" t="s">
        <v>684</v>
      </c>
      <c r="F48" s="331"/>
      <c r="G48" s="331"/>
      <c r="H48" s="331"/>
      <c r="I48" s="331"/>
      <c r="J48" s="331"/>
      <c r="K48" s="213"/>
    </row>
    <row r="49" spans="2:11" ht="15" customHeight="1">
      <c r="B49" s="216"/>
      <c r="C49" s="217"/>
      <c r="D49" s="331" t="s">
        <v>685</v>
      </c>
      <c r="E49" s="331"/>
      <c r="F49" s="331"/>
      <c r="G49" s="331"/>
      <c r="H49" s="331"/>
      <c r="I49" s="331"/>
      <c r="J49" s="331"/>
      <c r="K49" s="213"/>
    </row>
    <row r="50" spans="2:11" ht="25.5" customHeight="1">
      <c r="B50" s="212"/>
      <c r="C50" s="334" t="s">
        <v>686</v>
      </c>
      <c r="D50" s="334"/>
      <c r="E50" s="334"/>
      <c r="F50" s="334"/>
      <c r="G50" s="334"/>
      <c r="H50" s="334"/>
      <c r="I50" s="334"/>
      <c r="J50" s="334"/>
      <c r="K50" s="213"/>
    </row>
    <row r="51" spans="2:11" ht="5.25" customHeight="1">
      <c r="B51" s="212"/>
      <c r="C51" s="214"/>
      <c r="D51" s="214"/>
      <c r="E51" s="214"/>
      <c r="F51" s="214"/>
      <c r="G51" s="214"/>
      <c r="H51" s="214"/>
      <c r="I51" s="214"/>
      <c r="J51" s="214"/>
      <c r="K51" s="213"/>
    </row>
    <row r="52" spans="2:11" ht="15" customHeight="1">
      <c r="B52" s="212"/>
      <c r="C52" s="331" t="s">
        <v>687</v>
      </c>
      <c r="D52" s="331"/>
      <c r="E52" s="331"/>
      <c r="F52" s="331"/>
      <c r="G52" s="331"/>
      <c r="H52" s="331"/>
      <c r="I52" s="331"/>
      <c r="J52" s="331"/>
      <c r="K52" s="213"/>
    </row>
    <row r="53" spans="2:11" ht="15" customHeight="1">
      <c r="B53" s="212"/>
      <c r="C53" s="331" t="s">
        <v>688</v>
      </c>
      <c r="D53" s="331"/>
      <c r="E53" s="331"/>
      <c r="F53" s="331"/>
      <c r="G53" s="331"/>
      <c r="H53" s="331"/>
      <c r="I53" s="331"/>
      <c r="J53" s="331"/>
      <c r="K53" s="213"/>
    </row>
    <row r="54" spans="2:11" ht="12.75" customHeight="1">
      <c r="B54" s="212"/>
      <c r="C54" s="215"/>
      <c r="D54" s="215"/>
      <c r="E54" s="215"/>
      <c r="F54" s="215"/>
      <c r="G54" s="215"/>
      <c r="H54" s="215"/>
      <c r="I54" s="215"/>
      <c r="J54" s="215"/>
      <c r="K54" s="213"/>
    </row>
    <row r="55" spans="2:11" ht="15" customHeight="1">
      <c r="B55" s="212"/>
      <c r="C55" s="331" t="s">
        <v>689</v>
      </c>
      <c r="D55" s="331"/>
      <c r="E55" s="331"/>
      <c r="F55" s="331"/>
      <c r="G55" s="331"/>
      <c r="H55" s="331"/>
      <c r="I55" s="331"/>
      <c r="J55" s="331"/>
      <c r="K55" s="213"/>
    </row>
    <row r="56" spans="2:11" ht="15" customHeight="1">
      <c r="B56" s="212"/>
      <c r="C56" s="217"/>
      <c r="D56" s="331" t="s">
        <v>690</v>
      </c>
      <c r="E56" s="331"/>
      <c r="F56" s="331"/>
      <c r="G56" s="331"/>
      <c r="H56" s="331"/>
      <c r="I56" s="331"/>
      <c r="J56" s="331"/>
      <c r="K56" s="213"/>
    </row>
    <row r="57" spans="2:11" ht="15" customHeight="1">
      <c r="B57" s="212"/>
      <c r="C57" s="217"/>
      <c r="D57" s="331" t="s">
        <v>691</v>
      </c>
      <c r="E57" s="331"/>
      <c r="F57" s="331"/>
      <c r="G57" s="331"/>
      <c r="H57" s="331"/>
      <c r="I57" s="331"/>
      <c r="J57" s="331"/>
      <c r="K57" s="213"/>
    </row>
    <row r="58" spans="2:11" ht="15" customHeight="1">
      <c r="B58" s="212"/>
      <c r="C58" s="217"/>
      <c r="D58" s="331" t="s">
        <v>692</v>
      </c>
      <c r="E58" s="331"/>
      <c r="F58" s="331"/>
      <c r="G58" s="331"/>
      <c r="H58" s="331"/>
      <c r="I58" s="331"/>
      <c r="J58" s="331"/>
      <c r="K58" s="213"/>
    </row>
    <row r="59" spans="2:11" ht="15" customHeight="1">
      <c r="B59" s="212"/>
      <c r="C59" s="217"/>
      <c r="D59" s="331" t="s">
        <v>693</v>
      </c>
      <c r="E59" s="331"/>
      <c r="F59" s="331"/>
      <c r="G59" s="331"/>
      <c r="H59" s="331"/>
      <c r="I59" s="331"/>
      <c r="J59" s="331"/>
      <c r="K59" s="213"/>
    </row>
    <row r="60" spans="2:11" ht="15" customHeight="1">
      <c r="B60" s="212"/>
      <c r="C60" s="217"/>
      <c r="D60" s="333" t="s">
        <v>694</v>
      </c>
      <c r="E60" s="333"/>
      <c r="F60" s="333"/>
      <c r="G60" s="333"/>
      <c r="H60" s="333"/>
      <c r="I60" s="333"/>
      <c r="J60" s="333"/>
      <c r="K60" s="213"/>
    </row>
    <row r="61" spans="2:11" ht="15" customHeight="1">
      <c r="B61" s="212"/>
      <c r="C61" s="217"/>
      <c r="D61" s="331" t="s">
        <v>695</v>
      </c>
      <c r="E61" s="331"/>
      <c r="F61" s="331"/>
      <c r="G61" s="331"/>
      <c r="H61" s="331"/>
      <c r="I61" s="331"/>
      <c r="J61" s="331"/>
      <c r="K61" s="213"/>
    </row>
    <row r="62" spans="2:11" ht="12.75" customHeight="1">
      <c r="B62" s="212"/>
      <c r="C62" s="217"/>
      <c r="D62" s="217"/>
      <c r="E62" s="220"/>
      <c r="F62" s="217"/>
      <c r="G62" s="217"/>
      <c r="H62" s="217"/>
      <c r="I62" s="217"/>
      <c r="J62" s="217"/>
      <c r="K62" s="213"/>
    </row>
    <row r="63" spans="2:11" ht="15" customHeight="1">
      <c r="B63" s="212"/>
      <c r="C63" s="217"/>
      <c r="D63" s="331" t="s">
        <v>696</v>
      </c>
      <c r="E63" s="331"/>
      <c r="F63" s="331"/>
      <c r="G63" s="331"/>
      <c r="H63" s="331"/>
      <c r="I63" s="331"/>
      <c r="J63" s="331"/>
      <c r="K63" s="213"/>
    </row>
    <row r="64" spans="2:11" ht="15" customHeight="1">
      <c r="B64" s="212"/>
      <c r="C64" s="217"/>
      <c r="D64" s="333" t="s">
        <v>697</v>
      </c>
      <c r="E64" s="333"/>
      <c r="F64" s="333"/>
      <c r="G64" s="333"/>
      <c r="H64" s="333"/>
      <c r="I64" s="333"/>
      <c r="J64" s="333"/>
      <c r="K64" s="213"/>
    </row>
    <row r="65" spans="2:11" ht="15" customHeight="1">
      <c r="B65" s="212"/>
      <c r="C65" s="217"/>
      <c r="D65" s="331" t="s">
        <v>698</v>
      </c>
      <c r="E65" s="331"/>
      <c r="F65" s="331"/>
      <c r="G65" s="331"/>
      <c r="H65" s="331"/>
      <c r="I65" s="331"/>
      <c r="J65" s="331"/>
      <c r="K65" s="213"/>
    </row>
    <row r="66" spans="2:11" ht="15" customHeight="1">
      <c r="B66" s="212"/>
      <c r="C66" s="217"/>
      <c r="D66" s="331" t="s">
        <v>699</v>
      </c>
      <c r="E66" s="331"/>
      <c r="F66" s="331"/>
      <c r="G66" s="331"/>
      <c r="H66" s="331"/>
      <c r="I66" s="331"/>
      <c r="J66" s="331"/>
      <c r="K66" s="213"/>
    </row>
    <row r="67" spans="2:11" ht="15" customHeight="1">
      <c r="B67" s="212"/>
      <c r="C67" s="217"/>
      <c r="D67" s="331" t="s">
        <v>700</v>
      </c>
      <c r="E67" s="331"/>
      <c r="F67" s="331"/>
      <c r="G67" s="331"/>
      <c r="H67" s="331"/>
      <c r="I67" s="331"/>
      <c r="J67" s="331"/>
      <c r="K67" s="213"/>
    </row>
    <row r="68" spans="2:11" ht="15" customHeight="1">
      <c r="B68" s="212"/>
      <c r="C68" s="217"/>
      <c r="D68" s="331" t="s">
        <v>701</v>
      </c>
      <c r="E68" s="331"/>
      <c r="F68" s="331"/>
      <c r="G68" s="331"/>
      <c r="H68" s="331"/>
      <c r="I68" s="331"/>
      <c r="J68" s="331"/>
      <c r="K68" s="213"/>
    </row>
    <row r="69" spans="2:11" ht="12.75" customHeight="1">
      <c r="B69" s="221"/>
      <c r="C69" s="222"/>
      <c r="D69" s="222"/>
      <c r="E69" s="222"/>
      <c r="F69" s="222"/>
      <c r="G69" s="222"/>
      <c r="H69" s="222"/>
      <c r="I69" s="222"/>
      <c r="J69" s="222"/>
      <c r="K69" s="223"/>
    </row>
    <row r="70" spans="2:11" ht="18.75" customHeight="1">
      <c r="B70" s="224"/>
      <c r="C70" s="224"/>
      <c r="D70" s="224"/>
      <c r="E70" s="224"/>
      <c r="F70" s="224"/>
      <c r="G70" s="224"/>
      <c r="H70" s="224"/>
      <c r="I70" s="224"/>
      <c r="J70" s="224"/>
      <c r="K70" s="225"/>
    </row>
    <row r="71" spans="2:11" ht="18.75" customHeight="1">
      <c r="B71" s="225"/>
      <c r="C71" s="225"/>
      <c r="D71" s="225"/>
      <c r="E71" s="225"/>
      <c r="F71" s="225"/>
      <c r="G71" s="225"/>
      <c r="H71" s="225"/>
      <c r="I71" s="225"/>
      <c r="J71" s="225"/>
      <c r="K71" s="225"/>
    </row>
    <row r="72" spans="2:11" ht="7.5" customHeight="1">
      <c r="B72" s="226"/>
      <c r="C72" s="227"/>
      <c r="D72" s="227"/>
      <c r="E72" s="227"/>
      <c r="F72" s="227"/>
      <c r="G72" s="227"/>
      <c r="H72" s="227"/>
      <c r="I72" s="227"/>
      <c r="J72" s="227"/>
      <c r="K72" s="228"/>
    </row>
    <row r="73" spans="2:11" ht="45" customHeight="1">
      <c r="B73" s="229"/>
      <c r="C73" s="332" t="s">
        <v>638</v>
      </c>
      <c r="D73" s="332"/>
      <c r="E73" s="332"/>
      <c r="F73" s="332"/>
      <c r="G73" s="332"/>
      <c r="H73" s="332"/>
      <c r="I73" s="332"/>
      <c r="J73" s="332"/>
      <c r="K73" s="230"/>
    </row>
    <row r="74" spans="2:11" ht="17.25" customHeight="1">
      <c r="B74" s="229"/>
      <c r="C74" s="231" t="s">
        <v>702</v>
      </c>
      <c r="D74" s="231"/>
      <c r="E74" s="231"/>
      <c r="F74" s="231" t="s">
        <v>703</v>
      </c>
      <c r="G74" s="232"/>
      <c r="H74" s="231" t="s">
        <v>98</v>
      </c>
      <c r="I74" s="231" t="s">
        <v>56</v>
      </c>
      <c r="J74" s="231" t="s">
        <v>704</v>
      </c>
      <c r="K74" s="230"/>
    </row>
    <row r="75" spans="2:11" ht="17.25" customHeight="1">
      <c r="B75" s="229"/>
      <c r="C75" s="233" t="s">
        <v>705</v>
      </c>
      <c r="D75" s="233"/>
      <c r="E75" s="233"/>
      <c r="F75" s="234" t="s">
        <v>706</v>
      </c>
      <c r="G75" s="235"/>
      <c r="H75" s="233"/>
      <c r="I75" s="233"/>
      <c r="J75" s="233" t="s">
        <v>707</v>
      </c>
      <c r="K75" s="230"/>
    </row>
    <row r="76" spans="2:11" ht="5.25" customHeight="1">
      <c r="B76" s="229"/>
      <c r="C76" s="236"/>
      <c r="D76" s="236"/>
      <c r="E76" s="236"/>
      <c r="F76" s="236"/>
      <c r="G76" s="237"/>
      <c r="H76" s="236"/>
      <c r="I76" s="236"/>
      <c r="J76" s="236"/>
      <c r="K76" s="230"/>
    </row>
    <row r="77" spans="2:11" ht="15" customHeight="1">
      <c r="B77" s="229"/>
      <c r="C77" s="219" t="s">
        <v>52</v>
      </c>
      <c r="D77" s="236"/>
      <c r="E77" s="236"/>
      <c r="F77" s="238" t="s">
        <v>708</v>
      </c>
      <c r="G77" s="237"/>
      <c r="H77" s="219" t="s">
        <v>709</v>
      </c>
      <c r="I77" s="219" t="s">
        <v>710</v>
      </c>
      <c r="J77" s="219">
        <v>20</v>
      </c>
      <c r="K77" s="230"/>
    </row>
    <row r="78" spans="2:11" ht="15" customHeight="1">
      <c r="B78" s="229"/>
      <c r="C78" s="219" t="s">
        <v>711</v>
      </c>
      <c r="D78" s="219"/>
      <c r="E78" s="219"/>
      <c r="F78" s="238" t="s">
        <v>708</v>
      </c>
      <c r="G78" s="237"/>
      <c r="H78" s="219" t="s">
        <v>712</v>
      </c>
      <c r="I78" s="219" t="s">
        <v>710</v>
      </c>
      <c r="J78" s="219">
        <v>120</v>
      </c>
      <c r="K78" s="230"/>
    </row>
    <row r="79" spans="2:11" ht="15" customHeight="1">
      <c r="B79" s="239"/>
      <c r="C79" s="219" t="s">
        <v>713</v>
      </c>
      <c r="D79" s="219"/>
      <c r="E79" s="219"/>
      <c r="F79" s="238" t="s">
        <v>714</v>
      </c>
      <c r="G79" s="237"/>
      <c r="H79" s="219" t="s">
        <v>715</v>
      </c>
      <c r="I79" s="219" t="s">
        <v>710</v>
      </c>
      <c r="J79" s="219">
        <v>50</v>
      </c>
      <c r="K79" s="230"/>
    </row>
    <row r="80" spans="2:11" ht="15" customHeight="1">
      <c r="B80" s="239"/>
      <c r="C80" s="219" t="s">
        <v>716</v>
      </c>
      <c r="D80" s="219"/>
      <c r="E80" s="219"/>
      <c r="F80" s="238" t="s">
        <v>708</v>
      </c>
      <c r="G80" s="237"/>
      <c r="H80" s="219" t="s">
        <v>717</v>
      </c>
      <c r="I80" s="219" t="s">
        <v>718</v>
      </c>
      <c r="J80" s="219"/>
      <c r="K80" s="230"/>
    </row>
    <row r="81" spans="2:11" ht="15" customHeight="1">
      <c r="B81" s="239"/>
      <c r="C81" s="240" t="s">
        <v>719</v>
      </c>
      <c r="D81" s="240"/>
      <c r="E81" s="240"/>
      <c r="F81" s="241" t="s">
        <v>714</v>
      </c>
      <c r="G81" s="240"/>
      <c r="H81" s="240" t="s">
        <v>720</v>
      </c>
      <c r="I81" s="240" t="s">
        <v>710</v>
      </c>
      <c r="J81" s="240">
        <v>15</v>
      </c>
      <c r="K81" s="230"/>
    </row>
    <row r="82" spans="2:11" ht="15" customHeight="1">
      <c r="B82" s="239"/>
      <c r="C82" s="240" t="s">
        <v>721</v>
      </c>
      <c r="D82" s="240"/>
      <c r="E82" s="240"/>
      <c r="F82" s="241" t="s">
        <v>714</v>
      </c>
      <c r="G82" s="240"/>
      <c r="H82" s="240" t="s">
        <v>722</v>
      </c>
      <c r="I82" s="240" t="s">
        <v>710</v>
      </c>
      <c r="J82" s="240">
        <v>15</v>
      </c>
      <c r="K82" s="230"/>
    </row>
    <row r="83" spans="2:11" ht="15" customHeight="1">
      <c r="B83" s="239"/>
      <c r="C83" s="240" t="s">
        <v>723</v>
      </c>
      <c r="D83" s="240"/>
      <c r="E83" s="240"/>
      <c r="F83" s="241" t="s">
        <v>714</v>
      </c>
      <c r="G83" s="240"/>
      <c r="H83" s="240" t="s">
        <v>724</v>
      </c>
      <c r="I83" s="240" t="s">
        <v>710</v>
      </c>
      <c r="J83" s="240">
        <v>20</v>
      </c>
      <c r="K83" s="230"/>
    </row>
    <row r="84" spans="2:11" ht="15" customHeight="1">
      <c r="B84" s="239"/>
      <c r="C84" s="240" t="s">
        <v>725</v>
      </c>
      <c r="D84" s="240"/>
      <c r="E84" s="240"/>
      <c r="F84" s="241" t="s">
        <v>714</v>
      </c>
      <c r="G84" s="240"/>
      <c r="H84" s="240" t="s">
        <v>726</v>
      </c>
      <c r="I84" s="240" t="s">
        <v>710</v>
      </c>
      <c r="J84" s="240">
        <v>20</v>
      </c>
      <c r="K84" s="230"/>
    </row>
    <row r="85" spans="2:11" ht="15" customHeight="1">
      <c r="B85" s="239"/>
      <c r="C85" s="219" t="s">
        <v>727</v>
      </c>
      <c r="D85" s="219"/>
      <c r="E85" s="219"/>
      <c r="F85" s="238" t="s">
        <v>714</v>
      </c>
      <c r="G85" s="237"/>
      <c r="H85" s="219" t="s">
        <v>728</v>
      </c>
      <c r="I85" s="219" t="s">
        <v>710</v>
      </c>
      <c r="J85" s="219">
        <v>50</v>
      </c>
      <c r="K85" s="230"/>
    </row>
    <row r="86" spans="2:11" ht="15" customHeight="1">
      <c r="B86" s="239"/>
      <c r="C86" s="219" t="s">
        <v>729</v>
      </c>
      <c r="D86" s="219"/>
      <c r="E86" s="219"/>
      <c r="F86" s="238" t="s">
        <v>714</v>
      </c>
      <c r="G86" s="237"/>
      <c r="H86" s="219" t="s">
        <v>730</v>
      </c>
      <c r="I86" s="219" t="s">
        <v>710</v>
      </c>
      <c r="J86" s="219">
        <v>20</v>
      </c>
      <c r="K86" s="230"/>
    </row>
    <row r="87" spans="2:11" ht="15" customHeight="1">
      <c r="B87" s="239"/>
      <c r="C87" s="219" t="s">
        <v>731</v>
      </c>
      <c r="D87" s="219"/>
      <c r="E87" s="219"/>
      <c r="F87" s="238" t="s">
        <v>714</v>
      </c>
      <c r="G87" s="237"/>
      <c r="H87" s="219" t="s">
        <v>732</v>
      </c>
      <c r="I87" s="219" t="s">
        <v>710</v>
      </c>
      <c r="J87" s="219">
        <v>20</v>
      </c>
      <c r="K87" s="230"/>
    </row>
    <row r="88" spans="2:11" ht="15" customHeight="1">
      <c r="B88" s="239"/>
      <c r="C88" s="219" t="s">
        <v>733</v>
      </c>
      <c r="D88" s="219"/>
      <c r="E88" s="219"/>
      <c r="F88" s="238" t="s">
        <v>714</v>
      </c>
      <c r="G88" s="237"/>
      <c r="H88" s="219" t="s">
        <v>734</v>
      </c>
      <c r="I88" s="219" t="s">
        <v>710</v>
      </c>
      <c r="J88" s="219">
        <v>50</v>
      </c>
      <c r="K88" s="230"/>
    </row>
    <row r="89" spans="2:11" ht="15" customHeight="1">
      <c r="B89" s="239"/>
      <c r="C89" s="219" t="s">
        <v>735</v>
      </c>
      <c r="D89" s="219"/>
      <c r="E89" s="219"/>
      <c r="F89" s="238" t="s">
        <v>714</v>
      </c>
      <c r="G89" s="237"/>
      <c r="H89" s="219" t="s">
        <v>735</v>
      </c>
      <c r="I89" s="219" t="s">
        <v>710</v>
      </c>
      <c r="J89" s="219">
        <v>50</v>
      </c>
      <c r="K89" s="230"/>
    </row>
    <row r="90" spans="2:11" ht="15" customHeight="1">
      <c r="B90" s="239"/>
      <c r="C90" s="219" t="s">
        <v>104</v>
      </c>
      <c r="D90" s="219"/>
      <c r="E90" s="219"/>
      <c r="F90" s="238" t="s">
        <v>714</v>
      </c>
      <c r="G90" s="237"/>
      <c r="H90" s="219" t="s">
        <v>736</v>
      </c>
      <c r="I90" s="219" t="s">
        <v>710</v>
      </c>
      <c r="J90" s="219">
        <v>255</v>
      </c>
      <c r="K90" s="230"/>
    </row>
    <row r="91" spans="2:11" ht="15" customHeight="1">
      <c r="B91" s="239"/>
      <c r="C91" s="219" t="s">
        <v>737</v>
      </c>
      <c r="D91" s="219"/>
      <c r="E91" s="219"/>
      <c r="F91" s="238" t="s">
        <v>708</v>
      </c>
      <c r="G91" s="237"/>
      <c r="H91" s="219" t="s">
        <v>738</v>
      </c>
      <c r="I91" s="219" t="s">
        <v>739</v>
      </c>
      <c r="J91" s="219"/>
      <c r="K91" s="230"/>
    </row>
    <row r="92" spans="2:11" ht="15" customHeight="1">
      <c r="B92" s="239"/>
      <c r="C92" s="219" t="s">
        <v>740</v>
      </c>
      <c r="D92" s="219"/>
      <c r="E92" s="219"/>
      <c r="F92" s="238" t="s">
        <v>708</v>
      </c>
      <c r="G92" s="237"/>
      <c r="H92" s="219" t="s">
        <v>741</v>
      </c>
      <c r="I92" s="219" t="s">
        <v>742</v>
      </c>
      <c r="J92" s="219"/>
      <c r="K92" s="230"/>
    </row>
    <row r="93" spans="2:11" ht="15" customHeight="1">
      <c r="B93" s="239"/>
      <c r="C93" s="219" t="s">
        <v>743</v>
      </c>
      <c r="D93" s="219"/>
      <c r="E93" s="219"/>
      <c r="F93" s="238" t="s">
        <v>708</v>
      </c>
      <c r="G93" s="237"/>
      <c r="H93" s="219" t="s">
        <v>743</v>
      </c>
      <c r="I93" s="219" t="s">
        <v>742</v>
      </c>
      <c r="J93" s="219"/>
      <c r="K93" s="230"/>
    </row>
    <row r="94" spans="2:11" ht="15" customHeight="1">
      <c r="B94" s="239"/>
      <c r="C94" s="219" t="s">
        <v>37</v>
      </c>
      <c r="D94" s="219"/>
      <c r="E94" s="219"/>
      <c r="F94" s="238" t="s">
        <v>708</v>
      </c>
      <c r="G94" s="237"/>
      <c r="H94" s="219" t="s">
        <v>744</v>
      </c>
      <c r="I94" s="219" t="s">
        <v>742</v>
      </c>
      <c r="J94" s="219"/>
      <c r="K94" s="230"/>
    </row>
    <row r="95" spans="2:11" ht="15" customHeight="1">
      <c r="B95" s="239"/>
      <c r="C95" s="219" t="s">
        <v>47</v>
      </c>
      <c r="D95" s="219"/>
      <c r="E95" s="219"/>
      <c r="F95" s="238" t="s">
        <v>708</v>
      </c>
      <c r="G95" s="237"/>
      <c r="H95" s="219" t="s">
        <v>745</v>
      </c>
      <c r="I95" s="219" t="s">
        <v>742</v>
      </c>
      <c r="J95" s="219"/>
      <c r="K95" s="230"/>
    </row>
    <row r="96" spans="2:11" ht="15" customHeight="1">
      <c r="B96" s="242"/>
      <c r="C96" s="243"/>
      <c r="D96" s="243"/>
      <c r="E96" s="243"/>
      <c r="F96" s="243"/>
      <c r="G96" s="243"/>
      <c r="H96" s="243"/>
      <c r="I96" s="243"/>
      <c r="J96" s="243"/>
      <c r="K96" s="244"/>
    </row>
    <row r="97" spans="2:11" ht="18.75" customHeight="1">
      <c r="B97" s="245"/>
      <c r="C97" s="246"/>
      <c r="D97" s="246"/>
      <c r="E97" s="246"/>
      <c r="F97" s="246"/>
      <c r="G97" s="246"/>
      <c r="H97" s="246"/>
      <c r="I97" s="246"/>
      <c r="J97" s="246"/>
      <c r="K97" s="245"/>
    </row>
    <row r="98" spans="2:11" ht="18.75" customHeight="1">
      <c r="B98" s="225"/>
      <c r="C98" s="225"/>
      <c r="D98" s="225"/>
      <c r="E98" s="225"/>
      <c r="F98" s="225"/>
      <c r="G98" s="225"/>
      <c r="H98" s="225"/>
      <c r="I98" s="225"/>
      <c r="J98" s="225"/>
      <c r="K98" s="225"/>
    </row>
    <row r="99" spans="2:11" ht="7.5" customHeight="1">
      <c r="B99" s="226"/>
      <c r="C99" s="227"/>
      <c r="D99" s="227"/>
      <c r="E99" s="227"/>
      <c r="F99" s="227"/>
      <c r="G99" s="227"/>
      <c r="H99" s="227"/>
      <c r="I99" s="227"/>
      <c r="J99" s="227"/>
      <c r="K99" s="228"/>
    </row>
    <row r="100" spans="2:11" ht="45" customHeight="1">
      <c r="B100" s="229"/>
      <c r="C100" s="332" t="s">
        <v>746</v>
      </c>
      <c r="D100" s="332"/>
      <c r="E100" s="332"/>
      <c r="F100" s="332"/>
      <c r="G100" s="332"/>
      <c r="H100" s="332"/>
      <c r="I100" s="332"/>
      <c r="J100" s="332"/>
      <c r="K100" s="230"/>
    </row>
    <row r="101" spans="2:11" ht="17.25" customHeight="1">
      <c r="B101" s="229"/>
      <c r="C101" s="231" t="s">
        <v>702</v>
      </c>
      <c r="D101" s="231"/>
      <c r="E101" s="231"/>
      <c r="F101" s="231" t="s">
        <v>703</v>
      </c>
      <c r="G101" s="232"/>
      <c r="H101" s="231" t="s">
        <v>98</v>
      </c>
      <c r="I101" s="231" t="s">
        <v>56</v>
      </c>
      <c r="J101" s="231" t="s">
        <v>704</v>
      </c>
      <c r="K101" s="230"/>
    </row>
    <row r="102" spans="2:11" ht="17.25" customHeight="1">
      <c r="B102" s="229"/>
      <c r="C102" s="233" t="s">
        <v>705</v>
      </c>
      <c r="D102" s="233"/>
      <c r="E102" s="233"/>
      <c r="F102" s="234" t="s">
        <v>706</v>
      </c>
      <c r="G102" s="235"/>
      <c r="H102" s="233"/>
      <c r="I102" s="233"/>
      <c r="J102" s="233" t="s">
        <v>707</v>
      </c>
      <c r="K102" s="230"/>
    </row>
    <row r="103" spans="2:11" ht="5.25" customHeight="1">
      <c r="B103" s="229"/>
      <c r="C103" s="231"/>
      <c r="D103" s="231"/>
      <c r="E103" s="231"/>
      <c r="F103" s="231"/>
      <c r="G103" s="247"/>
      <c r="H103" s="231"/>
      <c r="I103" s="231"/>
      <c r="J103" s="231"/>
      <c r="K103" s="230"/>
    </row>
    <row r="104" spans="2:11" ht="15" customHeight="1">
      <c r="B104" s="229"/>
      <c r="C104" s="219" t="s">
        <v>52</v>
      </c>
      <c r="D104" s="236"/>
      <c r="E104" s="236"/>
      <c r="F104" s="238" t="s">
        <v>708</v>
      </c>
      <c r="G104" s="247"/>
      <c r="H104" s="219" t="s">
        <v>747</v>
      </c>
      <c r="I104" s="219" t="s">
        <v>710</v>
      </c>
      <c r="J104" s="219">
        <v>20</v>
      </c>
      <c r="K104" s="230"/>
    </row>
    <row r="105" spans="2:11" ht="15" customHeight="1">
      <c r="B105" s="229"/>
      <c r="C105" s="219" t="s">
        <v>711</v>
      </c>
      <c r="D105" s="219"/>
      <c r="E105" s="219"/>
      <c r="F105" s="238" t="s">
        <v>708</v>
      </c>
      <c r="G105" s="219"/>
      <c r="H105" s="219" t="s">
        <v>747</v>
      </c>
      <c r="I105" s="219" t="s">
        <v>710</v>
      </c>
      <c r="J105" s="219">
        <v>120</v>
      </c>
      <c r="K105" s="230"/>
    </row>
    <row r="106" spans="2:11" ht="15" customHeight="1">
      <c r="B106" s="239"/>
      <c r="C106" s="219" t="s">
        <v>713</v>
      </c>
      <c r="D106" s="219"/>
      <c r="E106" s="219"/>
      <c r="F106" s="238" t="s">
        <v>714</v>
      </c>
      <c r="G106" s="219"/>
      <c r="H106" s="219" t="s">
        <v>747</v>
      </c>
      <c r="I106" s="219" t="s">
        <v>710</v>
      </c>
      <c r="J106" s="219">
        <v>50</v>
      </c>
      <c r="K106" s="230"/>
    </row>
    <row r="107" spans="2:11" ht="15" customHeight="1">
      <c r="B107" s="239"/>
      <c r="C107" s="219" t="s">
        <v>716</v>
      </c>
      <c r="D107" s="219"/>
      <c r="E107" s="219"/>
      <c r="F107" s="238" t="s">
        <v>708</v>
      </c>
      <c r="G107" s="219"/>
      <c r="H107" s="219" t="s">
        <v>747</v>
      </c>
      <c r="I107" s="219" t="s">
        <v>718</v>
      </c>
      <c r="J107" s="219"/>
      <c r="K107" s="230"/>
    </row>
    <row r="108" spans="2:11" ht="15" customHeight="1">
      <c r="B108" s="239"/>
      <c r="C108" s="219" t="s">
        <v>727</v>
      </c>
      <c r="D108" s="219"/>
      <c r="E108" s="219"/>
      <c r="F108" s="238" t="s">
        <v>714</v>
      </c>
      <c r="G108" s="219"/>
      <c r="H108" s="219" t="s">
        <v>747</v>
      </c>
      <c r="I108" s="219" t="s">
        <v>710</v>
      </c>
      <c r="J108" s="219">
        <v>50</v>
      </c>
      <c r="K108" s="230"/>
    </row>
    <row r="109" spans="2:11" ht="15" customHeight="1">
      <c r="B109" s="239"/>
      <c r="C109" s="219" t="s">
        <v>735</v>
      </c>
      <c r="D109" s="219"/>
      <c r="E109" s="219"/>
      <c r="F109" s="238" t="s">
        <v>714</v>
      </c>
      <c r="G109" s="219"/>
      <c r="H109" s="219" t="s">
        <v>747</v>
      </c>
      <c r="I109" s="219" t="s">
        <v>710</v>
      </c>
      <c r="J109" s="219">
        <v>50</v>
      </c>
      <c r="K109" s="230"/>
    </row>
    <row r="110" spans="2:11" ht="15" customHeight="1">
      <c r="B110" s="239"/>
      <c r="C110" s="219" t="s">
        <v>733</v>
      </c>
      <c r="D110" s="219"/>
      <c r="E110" s="219"/>
      <c r="F110" s="238" t="s">
        <v>714</v>
      </c>
      <c r="G110" s="219"/>
      <c r="H110" s="219" t="s">
        <v>747</v>
      </c>
      <c r="I110" s="219" t="s">
        <v>710</v>
      </c>
      <c r="J110" s="219">
        <v>50</v>
      </c>
      <c r="K110" s="230"/>
    </row>
    <row r="111" spans="2:11" ht="15" customHeight="1">
      <c r="B111" s="239"/>
      <c r="C111" s="219" t="s">
        <v>52</v>
      </c>
      <c r="D111" s="219"/>
      <c r="E111" s="219"/>
      <c r="F111" s="238" t="s">
        <v>708</v>
      </c>
      <c r="G111" s="219"/>
      <c r="H111" s="219" t="s">
        <v>748</v>
      </c>
      <c r="I111" s="219" t="s">
        <v>710</v>
      </c>
      <c r="J111" s="219">
        <v>20</v>
      </c>
      <c r="K111" s="230"/>
    </row>
    <row r="112" spans="2:11" ht="15" customHeight="1">
      <c r="B112" s="239"/>
      <c r="C112" s="219" t="s">
        <v>749</v>
      </c>
      <c r="D112" s="219"/>
      <c r="E112" s="219"/>
      <c r="F112" s="238" t="s">
        <v>708</v>
      </c>
      <c r="G112" s="219"/>
      <c r="H112" s="219" t="s">
        <v>750</v>
      </c>
      <c r="I112" s="219" t="s">
        <v>710</v>
      </c>
      <c r="J112" s="219">
        <v>120</v>
      </c>
      <c r="K112" s="230"/>
    </row>
    <row r="113" spans="2:11" ht="15" customHeight="1">
      <c r="B113" s="239"/>
      <c r="C113" s="219" t="s">
        <v>37</v>
      </c>
      <c r="D113" s="219"/>
      <c r="E113" s="219"/>
      <c r="F113" s="238" t="s">
        <v>708</v>
      </c>
      <c r="G113" s="219"/>
      <c r="H113" s="219" t="s">
        <v>751</v>
      </c>
      <c r="I113" s="219" t="s">
        <v>742</v>
      </c>
      <c r="J113" s="219"/>
      <c r="K113" s="230"/>
    </row>
    <row r="114" spans="2:11" ht="15" customHeight="1">
      <c r="B114" s="239"/>
      <c r="C114" s="219" t="s">
        <v>47</v>
      </c>
      <c r="D114" s="219"/>
      <c r="E114" s="219"/>
      <c r="F114" s="238" t="s">
        <v>708</v>
      </c>
      <c r="G114" s="219"/>
      <c r="H114" s="219" t="s">
        <v>752</v>
      </c>
      <c r="I114" s="219" t="s">
        <v>742</v>
      </c>
      <c r="J114" s="219"/>
      <c r="K114" s="230"/>
    </row>
    <row r="115" spans="2:11" ht="15" customHeight="1">
      <c r="B115" s="239"/>
      <c r="C115" s="219" t="s">
        <v>56</v>
      </c>
      <c r="D115" s="219"/>
      <c r="E115" s="219"/>
      <c r="F115" s="238" t="s">
        <v>708</v>
      </c>
      <c r="G115" s="219"/>
      <c r="H115" s="219" t="s">
        <v>753</v>
      </c>
      <c r="I115" s="219" t="s">
        <v>754</v>
      </c>
      <c r="J115" s="219"/>
      <c r="K115" s="230"/>
    </row>
    <row r="116" spans="2:11" ht="15" customHeight="1">
      <c r="B116" s="242"/>
      <c r="C116" s="248"/>
      <c r="D116" s="248"/>
      <c r="E116" s="248"/>
      <c r="F116" s="248"/>
      <c r="G116" s="248"/>
      <c r="H116" s="248"/>
      <c r="I116" s="248"/>
      <c r="J116" s="248"/>
      <c r="K116" s="244"/>
    </row>
    <row r="117" spans="2:11" ht="18.75" customHeight="1">
      <c r="B117" s="249"/>
      <c r="C117" s="215"/>
      <c r="D117" s="215"/>
      <c r="E117" s="215"/>
      <c r="F117" s="250"/>
      <c r="G117" s="215"/>
      <c r="H117" s="215"/>
      <c r="I117" s="215"/>
      <c r="J117" s="215"/>
      <c r="K117" s="249"/>
    </row>
    <row r="118" spans="2:11" ht="18.75" customHeight="1">
      <c r="B118" s="225"/>
      <c r="C118" s="225"/>
      <c r="D118" s="225"/>
      <c r="E118" s="225"/>
      <c r="F118" s="225"/>
      <c r="G118" s="225"/>
      <c r="H118" s="225"/>
      <c r="I118" s="225"/>
      <c r="J118" s="225"/>
      <c r="K118" s="225"/>
    </row>
    <row r="119" spans="2:11" ht="7.5" customHeight="1">
      <c r="B119" s="251"/>
      <c r="C119" s="252"/>
      <c r="D119" s="252"/>
      <c r="E119" s="252"/>
      <c r="F119" s="252"/>
      <c r="G119" s="252"/>
      <c r="H119" s="252"/>
      <c r="I119" s="252"/>
      <c r="J119" s="252"/>
      <c r="K119" s="253"/>
    </row>
    <row r="120" spans="2:11" ht="45" customHeight="1">
      <c r="B120" s="254"/>
      <c r="C120" s="329" t="s">
        <v>755</v>
      </c>
      <c r="D120" s="329"/>
      <c r="E120" s="329"/>
      <c r="F120" s="329"/>
      <c r="G120" s="329"/>
      <c r="H120" s="329"/>
      <c r="I120" s="329"/>
      <c r="J120" s="329"/>
      <c r="K120" s="255"/>
    </row>
    <row r="121" spans="2:11" ht="17.25" customHeight="1">
      <c r="B121" s="256"/>
      <c r="C121" s="231" t="s">
        <v>702</v>
      </c>
      <c r="D121" s="231"/>
      <c r="E121" s="231"/>
      <c r="F121" s="231" t="s">
        <v>703</v>
      </c>
      <c r="G121" s="232"/>
      <c r="H121" s="231" t="s">
        <v>98</v>
      </c>
      <c r="I121" s="231" t="s">
        <v>56</v>
      </c>
      <c r="J121" s="231" t="s">
        <v>704</v>
      </c>
      <c r="K121" s="257"/>
    </row>
    <row r="122" spans="2:11" ht="17.25" customHeight="1">
      <c r="B122" s="256"/>
      <c r="C122" s="233" t="s">
        <v>705</v>
      </c>
      <c r="D122" s="233"/>
      <c r="E122" s="233"/>
      <c r="F122" s="234" t="s">
        <v>706</v>
      </c>
      <c r="G122" s="235"/>
      <c r="H122" s="233"/>
      <c r="I122" s="233"/>
      <c r="J122" s="233" t="s">
        <v>707</v>
      </c>
      <c r="K122" s="257"/>
    </row>
    <row r="123" spans="2:11" ht="5.25" customHeight="1">
      <c r="B123" s="258"/>
      <c r="C123" s="236"/>
      <c r="D123" s="236"/>
      <c r="E123" s="236"/>
      <c r="F123" s="236"/>
      <c r="G123" s="219"/>
      <c r="H123" s="236"/>
      <c r="I123" s="236"/>
      <c r="J123" s="236"/>
      <c r="K123" s="259"/>
    </row>
    <row r="124" spans="2:11" ht="15" customHeight="1">
      <c r="B124" s="258"/>
      <c r="C124" s="219" t="s">
        <v>711</v>
      </c>
      <c r="D124" s="236"/>
      <c r="E124" s="236"/>
      <c r="F124" s="238" t="s">
        <v>708</v>
      </c>
      <c r="G124" s="219"/>
      <c r="H124" s="219" t="s">
        <v>747</v>
      </c>
      <c r="I124" s="219" t="s">
        <v>710</v>
      </c>
      <c r="J124" s="219">
        <v>120</v>
      </c>
      <c r="K124" s="260"/>
    </row>
    <row r="125" spans="2:11" ht="15" customHeight="1">
      <c r="B125" s="258"/>
      <c r="C125" s="219" t="s">
        <v>756</v>
      </c>
      <c r="D125" s="219"/>
      <c r="E125" s="219"/>
      <c r="F125" s="238" t="s">
        <v>708</v>
      </c>
      <c r="G125" s="219"/>
      <c r="H125" s="219" t="s">
        <v>757</v>
      </c>
      <c r="I125" s="219" t="s">
        <v>710</v>
      </c>
      <c r="J125" s="219" t="s">
        <v>758</v>
      </c>
      <c r="K125" s="260"/>
    </row>
    <row r="126" spans="2:11" ht="15" customHeight="1">
      <c r="B126" s="258"/>
      <c r="C126" s="219" t="s">
        <v>657</v>
      </c>
      <c r="D126" s="219"/>
      <c r="E126" s="219"/>
      <c r="F126" s="238" t="s">
        <v>708</v>
      </c>
      <c r="G126" s="219"/>
      <c r="H126" s="219" t="s">
        <v>759</v>
      </c>
      <c r="I126" s="219" t="s">
        <v>710</v>
      </c>
      <c r="J126" s="219" t="s">
        <v>758</v>
      </c>
      <c r="K126" s="260"/>
    </row>
    <row r="127" spans="2:11" ht="15" customHeight="1">
      <c r="B127" s="258"/>
      <c r="C127" s="219" t="s">
        <v>719</v>
      </c>
      <c r="D127" s="219"/>
      <c r="E127" s="219"/>
      <c r="F127" s="238" t="s">
        <v>714</v>
      </c>
      <c r="G127" s="219"/>
      <c r="H127" s="219" t="s">
        <v>720</v>
      </c>
      <c r="I127" s="219" t="s">
        <v>710</v>
      </c>
      <c r="J127" s="219">
        <v>15</v>
      </c>
      <c r="K127" s="260"/>
    </row>
    <row r="128" spans="2:11" ht="15" customHeight="1">
      <c r="B128" s="258"/>
      <c r="C128" s="240" t="s">
        <v>721</v>
      </c>
      <c r="D128" s="240"/>
      <c r="E128" s="240"/>
      <c r="F128" s="241" t="s">
        <v>714</v>
      </c>
      <c r="G128" s="240"/>
      <c r="H128" s="240" t="s">
        <v>722</v>
      </c>
      <c r="I128" s="240" t="s">
        <v>710</v>
      </c>
      <c r="J128" s="240">
        <v>15</v>
      </c>
      <c r="K128" s="260"/>
    </row>
    <row r="129" spans="2:11" ht="15" customHeight="1">
      <c r="B129" s="258"/>
      <c r="C129" s="240" t="s">
        <v>723</v>
      </c>
      <c r="D129" s="240"/>
      <c r="E129" s="240"/>
      <c r="F129" s="241" t="s">
        <v>714</v>
      </c>
      <c r="G129" s="240"/>
      <c r="H129" s="240" t="s">
        <v>724</v>
      </c>
      <c r="I129" s="240" t="s">
        <v>710</v>
      </c>
      <c r="J129" s="240">
        <v>20</v>
      </c>
      <c r="K129" s="260"/>
    </row>
    <row r="130" spans="2:11" ht="15" customHeight="1">
      <c r="B130" s="258"/>
      <c r="C130" s="240" t="s">
        <v>725</v>
      </c>
      <c r="D130" s="240"/>
      <c r="E130" s="240"/>
      <c r="F130" s="241" t="s">
        <v>714</v>
      </c>
      <c r="G130" s="240"/>
      <c r="H130" s="240" t="s">
        <v>726</v>
      </c>
      <c r="I130" s="240" t="s">
        <v>710</v>
      </c>
      <c r="J130" s="240">
        <v>20</v>
      </c>
      <c r="K130" s="260"/>
    </row>
    <row r="131" spans="2:11" ht="15" customHeight="1">
      <c r="B131" s="258"/>
      <c r="C131" s="219" t="s">
        <v>713</v>
      </c>
      <c r="D131" s="219"/>
      <c r="E131" s="219"/>
      <c r="F131" s="238" t="s">
        <v>714</v>
      </c>
      <c r="G131" s="219"/>
      <c r="H131" s="219" t="s">
        <v>747</v>
      </c>
      <c r="I131" s="219" t="s">
        <v>710</v>
      </c>
      <c r="J131" s="219">
        <v>50</v>
      </c>
      <c r="K131" s="260"/>
    </row>
    <row r="132" spans="2:11" ht="15" customHeight="1">
      <c r="B132" s="258"/>
      <c r="C132" s="219" t="s">
        <v>727</v>
      </c>
      <c r="D132" s="219"/>
      <c r="E132" s="219"/>
      <c r="F132" s="238" t="s">
        <v>714</v>
      </c>
      <c r="G132" s="219"/>
      <c r="H132" s="219" t="s">
        <v>747</v>
      </c>
      <c r="I132" s="219" t="s">
        <v>710</v>
      </c>
      <c r="J132" s="219">
        <v>50</v>
      </c>
      <c r="K132" s="260"/>
    </row>
    <row r="133" spans="2:11" ht="15" customHeight="1">
      <c r="B133" s="258"/>
      <c r="C133" s="219" t="s">
        <v>733</v>
      </c>
      <c r="D133" s="219"/>
      <c r="E133" s="219"/>
      <c r="F133" s="238" t="s">
        <v>714</v>
      </c>
      <c r="G133" s="219"/>
      <c r="H133" s="219" t="s">
        <v>747</v>
      </c>
      <c r="I133" s="219" t="s">
        <v>710</v>
      </c>
      <c r="J133" s="219">
        <v>50</v>
      </c>
      <c r="K133" s="260"/>
    </row>
    <row r="134" spans="2:11" ht="15" customHeight="1">
      <c r="B134" s="258"/>
      <c r="C134" s="219" t="s">
        <v>735</v>
      </c>
      <c r="D134" s="219"/>
      <c r="E134" s="219"/>
      <c r="F134" s="238" t="s">
        <v>714</v>
      </c>
      <c r="G134" s="219"/>
      <c r="H134" s="219" t="s">
        <v>747</v>
      </c>
      <c r="I134" s="219" t="s">
        <v>710</v>
      </c>
      <c r="J134" s="219">
        <v>50</v>
      </c>
      <c r="K134" s="260"/>
    </row>
    <row r="135" spans="2:11" ht="15" customHeight="1">
      <c r="B135" s="258"/>
      <c r="C135" s="219" t="s">
        <v>104</v>
      </c>
      <c r="D135" s="219"/>
      <c r="E135" s="219"/>
      <c r="F135" s="238" t="s">
        <v>714</v>
      </c>
      <c r="G135" s="219"/>
      <c r="H135" s="219" t="s">
        <v>760</v>
      </c>
      <c r="I135" s="219" t="s">
        <v>710</v>
      </c>
      <c r="J135" s="219">
        <v>255</v>
      </c>
      <c r="K135" s="260"/>
    </row>
    <row r="136" spans="2:11" ht="15" customHeight="1">
      <c r="B136" s="258"/>
      <c r="C136" s="219" t="s">
        <v>737</v>
      </c>
      <c r="D136" s="219"/>
      <c r="E136" s="219"/>
      <c r="F136" s="238" t="s">
        <v>708</v>
      </c>
      <c r="G136" s="219"/>
      <c r="H136" s="219" t="s">
        <v>761</v>
      </c>
      <c r="I136" s="219" t="s">
        <v>739</v>
      </c>
      <c r="J136" s="219"/>
      <c r="K136" s="260"/>
    </row>
    <row r="137" spans="2:11" ht="15" customHeight="1">
      <c r="B137" s="258"/>
      <c r="C137" s="219" t="s">
        <v>740</v>
      </c>
      <c r="D137" s="219"/>
      <c r="E137" s="219"/>
      <c r="F137" s="238" t="s">
        <v>708</v>
      </c>
      <c r="G137" s="219"/>
      <c r="H137" s="219" t="s">
        <v>762</v>
      </c>
      <c r="I137" s="219" t="s">
        <v>742</v>
      </c>
      <c r="J137" s="219"/>
      <c r="K137" s="260"/>
    </row>
    <row r="138" spans="2:11" ht="15" customHeight="1">
      <c r="B138" s="258"/>
      <c r="C138" s="219" t="s">
        <v>743</v>
      </c>
      <c r="D138" s="219"/>
      <c r="E138" s="219"/>
      <c r="F138" s="238" t="s">
        <v>708</v>
      </c>
      <c r="G138" s="219"/>
      <c r="H138" s="219" t="s">
        <v>743</v>
      </c>
      <c r="I138" s="219" t="s">
        <v>742</v>
      </c>
      <c r="J138" s="219"/>
      <c r="K138" s="260"/>
    </row>
    <row r="139" spans="2:11" ht="15" customHeight="1">
      <c r="B139" s="258"/>
      <c r="C139" s="219" t="s">
        <v>37</v>
      </c>
      <c r="D139" s="219"/>
      <c r="E139" s="219"/>
      <c r="F139" s="238" t="s">
        <v>708</v>
      </c>
      <c r="G139" s="219"/>
      <c r="H139" s="219" t="s">
        <v>763</v>
      </c>
      <c r="I139" s="219" t="s">
        <v>742</v>
      </c>
      <c r="J139" s="219"/>
      <c r="K139" s="260"/>
    </row>
    <row r="140" spans="2:11" ht="15" customHeight="1">
      <c r="B140" s="258"/>
      <c r="C140" s="219" t="s">
        <v>764</v>
      </c>
      <c r="D140" s="219"/>
      <c r="E140" s="219"/>
      <c r="F140" s="238" t="s">
        <v>708</v>
      </c>
      <c r="G140" s="219"/>
      <c r="H140" s="219" t="s">
        <v>765</v>
      </c>
      <c r="I140" s="219" t="s">
        <v>742</v>
      </c>
      <c r="J140" s="219"/>
      <c r="K140" s="260"/>
    </row>
    <row r="141" spans="2:11" ht="15" customHeight="1">
      <c r="B141" s="261"/>
      <c r="C141" s="262"/>
      <c r="D141" s="262"/>
      <c r="E141" s="262"/>
      <c r="F141" s="262"/>
      <c r="G141" s="262"/>
      <c r="H141" s="262"/>
      <c r="I141" s="262"/>
      <c r="J141" s="262"/>
      <c r="K141" s="263"/>
    </row>
    <row r="142" spans="2:11" ht="18.75" customHeight="1">
      <c r="B142" s="215"/>
      <c r="C142" s="215"/>
      <c r="D142" s="215"/>
      <c r="E142" s="215"/>
      <c r="F142" s="250"/>
      <c r="G142" s="215"/>
      <c r="H142" s="215"/>
      <c r="I142" s="215"/>
      <c r="J142" s="215"/>
      <c r="K142" s="215"/>
    </row>
    <row r="143" spans="2:11" ht="18.75" customHeight="1">
      <c r="B143" s="225"/>
      <c r="C143" s="225"/>
      <c r="D143" s="225"/>
      <c r="E143" s="225"/>
      <c r="F143" s="225"/>
      <c r="G143" s="225"/>
      <c r="H143" s="225"/>
      <c r="I143" s="225"/>
      <c r="J143" s="225"/>
      <c r="K143" s="225"/>
    </row>
    <row r="144" spans="2:11" ht="7.5" customHeight="1">
      <c r="B144" s="226"/>
      <c r="C144" s="227"/>
      <c r="D144" s="227"/>
      <c r="E144" s="227"/>
      <c r="F144" s="227"/>
      <c r="G144" s="227"/>
      <c r="H144" s="227"/>
      <c r="I144" s="227"/>
      <c r="J144" s="227"/>
      <c r="K144" s="228"/>
    </row>
    <row r="145" spans="2:11" ht="45" customHeight="1">
      <c r="B145" s="229"/>
      <c r="C145" s="332" t="s">
        <v>766</v>
      </c>
      <c r="D145" s="332"/>
      <c r="E145" s="332"/>
      <c r="F145" s="332"/>
      <c r="G145" s="332"/>
      <c r="H145" s="332"/>
      <c r="I145" s="332"/>
      <c r="J145" s="332"/>
      <c r="K145" s="230"/>
    </row>
    <row r="146" spans="2:11" ht="17.25" customHeight="1">
      <c r="B146" s="229"/>
      <c r="C146" s="231" t="s">
        <v>702</v>
      </c>
      <c r="D146" s="231"/>
      <c r="E146" s="231"/>
      <c r="F146" s="231" t="s">
        <v>703</v>
      </c>
      <c r="G146" s="232"/>
      <c r="H146" s="231" t="s">
        <v>98</v>
      </c>
      <c r="I146" s="231" t="s">
        <v>56</v>
      </c>
      <c r="J146" s="231" t="s">
        <v>704</v>
      </c>
      <c r="K146" s="230"/>
    </row>
    <row r="147" spans="2:11" ht="17.25" customHeight="1">
      <c r="B147" s="229"/>
      <c r="C147" s="233" t="s">
        <v>705</v>
      </c>
      <c r="D147" s="233"/>
      <c r="E147" s="233"/>
      <c r="F147" s="234" t="s">
        <v>706</v>
      </c>
      <c r="G147" s="235"/>
      <c r="H147" s="233"/>
      <c r="I147" s="233"/>
      <c r="J147" s="233" t="s">
        <v>707</v>
      </c>
      <c r="K147" s="230"/>
    </row>
    <row r="148" spans="2:11" ht="5.25" customHeight="1">
      <c r="B148" s="239"/>
      <c r="C148" s="236"/>
      <c r="D148" s="236"/>
      <c r="E148" s="236"/>
      <c r="F148" s="236"/>
      <c r="G148" s="237"/>
      <c r="H148" s="236"/>
      <c r="I148" s="236"/>
      <c r="J148" s="236"/>
      <c r="K148" s="260"/>
    </row>
    <row r="149" spans="2:11" ht="15" customHeight="1">
      <c r="B149" s="239"/>
      <c r="C149" s="264" t="s">
        <v>711</v>
      </c>
      <c r="D149" s="219"/>
      <c r="E149" s="219"/>
      <c r="F149" s="265" t="s">
        <v>708</v>
      </c>
      <c r="G149" s="219"/>
      <c r="H149" s="264" t="s">
        <v>747</v>
      </c>
      <c r="I149" s="264" t="s">
        <v>710</v>
      </c>
      <c r="J149" s="264">
        <v>120</v>
      </c>
      <c r="K149" s="260"/>
    </row>
    <row r="150" spans="2:11" ht="15" customHeight="1">
      <c r="B150" s="239"/>
      <c r="C150" s="264" t="s">
        <v>756</v>
      </c>
      <c r="D150" s="219"/>
      <c r="E150" s="219"/>
      <c r="F150" s="265" t="s">
        <v>708</v>
      </c>
      <c r="G150" s="219"/>
      <c r="H150" s="264" t="s">
        <v>767</v>
      </c>
      <c r="I150" s="264" t="s">
        <v>710</v>
      </c>
      <c r="J150" s="264" t="s">
        <v>758</v>
      </c>
      <c r="K150" s="260"/>
    </row>
    <row r="151" spans="2:11" ht="15" customHeight="1">
      <c r="B151" s="239"/>
      <c r="C151" s="264" t="s">
        <v>657</v>
      </c>
      <c r="D151" s="219"/>
      <c r="E151" s="219"/>
      <c r="F151" s="265" t="s">
        <v>708</v>
      </c>
      <c r="G151" s="219"/>
      <c r="H151" s="264" t="s">
        <v>768</v>
      </c>
      <c r="I151" s="264" t="s">
        <v>710</v>
      </c>
      <c r="J151" s="264" t="s">
        <v>758</v>
      </c>
      <c r="K151" s="260"/>
    </row>
    <row r="152" spans="2:11" ht="15" customHeight="1">
      <c r="B152" s="239"/>
      <c r="C152" s="264" t="s">
        <v>713</v>
      </c>
      <c r="D152" s="219"/>
      <c r="E152" s="219"/>
      <c r="F152" s="265" t="s">
        <v>714</v>
      </c>
      <c r="G152" s="219"/>
      <c r="H152" s="264" t="s">
        <v>747</v>
      </c>
      <c r="I152" s="264" t="s">
        <v>710</v>
      </c>
      <c r="J152" s="264">
        <v>50</v>
      </c>
      <c r="K152" s="260"/>
    </row>
    <row r="153" spans="2:11" ht="15" customHeight="1">
      <c r="B153" s="239"/>
      <c r="C153" s="264" t="s">
        <v>716</v>
      </c>
      <c r="D153" s="219"/>
      <c r="E153" s="219"/>
      <c r="F153" s="265" t="s">
        <v>708</v>
      </c>
      <c r="G153" s="219"/>
      <c r="H153" s="264" t="s">
        <v>747</v>
      </c>
      <c r="I153" s="264" t="s">
        <v>718</v>
      </c>
      <c r="J153" s="264"/>
      <c r="K153" s="260"/>
    </row>
    <row r="154" spans="2:11" ht="15" customHeight="1">
      <c r="B154" s="239"/>
      <c r="C154" s="264" t="s">
        <v>727</v>
      </c>
      <c r="D154" s="219"/>
      <c r="E154" s="219"/>
      <c r="F154" s="265" t="s">
        <v>714</v>
      </c>
      <c r="G154" s="219"/>
      <c r="H154" s="264" t="s">
        <v>747</v>
      </c>
      <c r="I154" s="264" t="s">
        <v>710</v>
      </c>
      <c r="J154" s="264">
        <v>50</v>
      </c>
      <c r="K154" s="260"/>
    </row>
    <row r="155" spans="2:11" ht="15" customHeight="1">
      <c r="B155" s="239"/>
      <c r="C155" s="264" t="s">
        <v>735</v>
      </c>
      <c r="D155" s="219"/>
      <c r="E155" s="219"/>
      <c r="F155" s="265" t="s">
        <v>714</v>
      </c>
      <c r="G155" s="219"/>
      <c r="H155" s="264" t="s">
        <v>747</v>
      </c>
      <c r="I155" s="264" t="s">
        <v>710</v>
      </c>
      <c r="J155" s="264">
        <v>50</v>
      </c>
      <c r="K155" s="260"/>
    </row>
    <row r="156" spans="2:11" ht="15" customHeight="1">
      <c r="B156" s="239"/>
      <c r="C156" s="264" t="s">
        <v>733</v>
      </c>
      <c r="D156" s="219"/>
      <c r="E156" s="219"/>
      <c r="F156" s="265" t="s">
        <v>714</v>
      </c>
      <c r="G156" s="219"/>
      <c r="H156" s="264" t="s">
        <v>747</v>
      </c>
      <c r="I156" s="264" t="s">
        <v>710</v>
      </c>
      <c r="J156" s="264">
        <v>50</v>
      </c>
      <c r="K156" s="260"/>
    </row>
    <row r="157" spans="2:11" ht="15" customHeight="1">
      <c r="B157" s="239"/>
      <c r="C157" s="264" t="s">
        <v>91</v>
      </c>
      <c r="D157" s="219"/>
      <c r="E157" s="219"/>
      <c r="F157" s="265" t="s">
        <v>708</v>
      </c>
      <c r="G157" s="219"/>
      <c r="H157" s="264" t="s">
        <v>769</v>
      </c>
      <c r="I157" s="264" t="s">
        <v>710</v>
      </c>
      <c r="J157" s="264" t="s">
        <v>770</v>
      </c>
      <c r="K157" s="260"/>
    </row>
    <row r="158" spans="2:11" ht="15" customHeight="1">
      <c r="B158" s="239"/>
      <c r="C158" s="264" t="s">
        <v>771</v>
      </c>
      <c r="D158" s="219"/>
      <c r="E158" s="219"/>
      <c r="F158" s="265" t="s">
        <v>708</v>
      </c>
      <c r="G158" s="219"/>
      <c r="H158" s="264" t="s">
        <v>772</v>
      </c>
      <c r="I158" s="264" t="s">
        <v>742</v>
      </c>
      <c r="J158" s="264"/>
      <c r="K158" s="260"/>
    </row>
    <row r="159" spans="2:11" ht="15" customHeight="1">
      <c r="B159" s="266"/>
      <c r="C159" s="248"/>
      <c r="D159" s="248"/>
      <c r="E159" s="248"/>
      <c r="F159" s="248"/>
      <c r="G159" s="248"/>
      <c r="H159" s="248"/>
      <c r="I159" s="248"/>
      <c r="J159" s="248"/>
      <c r="K159" s="267"/>
    </row>
    <row r="160" spans="2:11" ht="18.75" customHeight="1">
      <c r="B160" s="215"/>
      <c r="C160" s="219"/>
      <c r="D160" s="219"/>
      <c r="E160" s="219"/>
      <c r="F160" s="238"/>
      <c r="G160" s="219"/>
      <c r="H160" s="219"/>
      <c r="I160" s="219"/>
      <c r="J160" s="219"/>
      <c r="K160" s="215"/>
    </row>
    <row r="161" spans="2:11" ht="18.75" customHeight="1">
      <c r="B161" s="225"/>
      <c r="C161" s="225"/>
      <c r="D161" s="225"/>
      <c r="E161" s="225"/>
      <c r="F161" s="225"/>
      <c r="G161" s="225"/>
      <c r="H161" s="225"/>
      <c r="I161" s="225"/>
      <c r="J161" s="225"/>
      <c r="K161" s="225"/>
    </row>
    <row r="162" spans="2:11" ht="7.5" customHeight="1">
      <c r="B162" s="206"/>
      <c r="C162" s="207"/>
      <c r="D162" s="207"/>
      <c r="E162" s="207"/>
      <c r="F162" s="207"/>
      <c r="G162" s="207"/>
      <c r="H162" s="207"/>
      <c r="I162" s="207"/>
      <c r="J162" s="207"/>
      <c r="K162" s="208"/>
    </row>
    <row r="163" spans="2:11" ht="45" customHeight="1">
      <c r="B163" s="209"/>
      <c r="C163" s="329" t="s">
        <v>773</v>
      </c>
      <c r="D163" s="329"/>
      <c r="E163" s="329"/>
      <c r="F163" s="329"/>
      <c r="G163" s="329"/>
      <c r="H163" s="329"/>
      <c r="I163" s="329"/>
      <c r="J163" s="329"/>
      <c r="K163" s="210"/>
    </row>
    <row r="164" spans="2:11" ht="17.25" customHeight="1">
      <c r="B164" s="209"/>
      <c r="C164" s="231" t="s">
        <v>702</v>
      </c>
      <c r="D164" s="231"/>
      <c r="E164" s="231"/>
      <c r="F164" s="231" t="s">
        <v>703</v>
      </c>
      <c r="G164" s="268"/>
      <c r="H164" s="269" t="s">
        <v>98</v>
      </c>
      <c r="I164" s="269" t="s">
        <v>56</v>
      </c>
      <c r="J164" s="231" t="s">
        <v>704</v>
      </c>
      <c r="K164" s="210"/>
    </row>
    <row r="165" spans="2:11" ht="17.25" customHeight="1">
      <c r="B165" s="212"/>
      <c r="C165" s="233" t="s">
        <v>705</v>
      </c>
      <c r="D165" s="233"/>
      <c r="E165" s="233"/>
      <c r="F165" s="234" t="s">
        <v>706</v>
      </c>
      <c r="G165" s="270"/>
      <c r="H165" s="271"/>
      <c r="I165" s="271"/>
      <c r="J165" s="233" t="s">
        <v>707</v>
      </c>
      <c r="K165" s="213"/>
    </row>
    <row r="166" spans="2:11" ht="5.25" customHeight="1">
      <c r="B166" s="239"/>
      <c r="C166" s="236"/>
      <c r="D166" s="236"/>
      <c r="E166" s="236"/>
      <c r="F166" s="236"/>
      <c r="G166" s="237"/>
      <c r="H166" s="236"/>
      <c r="I166" s="236"/>
      <c r="J166" s="236"/>
      <c r="K166" s="260"/>
    </row>
    <row r="167" spans="2:11" ht="15" customHeight="1">
      <c r="B167" s="239"/>
      <c r="C167" s="219" t="s">
        <v>711</v>
      </c>
      <c r="D167" s="219"/>
      <c r="E167" s="219"/>
      <c r="F167" s="238" t="s">
        <v>708</v>
      </c>
      <c r="G167" s="219"/>
      <c r="H167" s="219" t="s">
        <v>747</v>
      </c>
      <c r="I167" s="219" t="s">
        <v>710</v>
      </c>
      <c r="J167" s="219">
        <v>120</v>
      </c>
      <c r="K167" s="260"/>
    </row>
    <row r="168" spans="2:11" ht="15" customHeight="1">
      <c r="B168" s="239"/>
      <c r="C168" s="219" t="s">
        <v>756</v>
      </c>
      <c r="D168" s="219"/>
      <c r="E168" s="219"/>
      <c r="F168" s="238" t="s">
        <v>708</v>
      </c>
      <c r="G168" s="219"/>
      <c r="H168" s="219" t="s">
        <v>757</v>
      </c>
      <c r="I168" s="219" t="s">
        <v>710</v>
      </c>
      <c r="J168" s="219" t="s">
        <v>758</v>
      </c>
      <c r="K168" s="260"/>
    </row>
    <row r="169" spans="2:11" ht="15" customHeight="1">
      <c r="B169" s="239"/>
      <c r="C169" s="219" t="s">
        <v>657</v>
      </c>
      <c r="D169" s="219"/>
      <c r="E169" s="219"/>
      <c r="F169" s="238" t="s">
        <v>708</v>
      </c>
      <c r="G169" s="219"/>
      <c r="H169" s="219" t="s">
        <v>774</v>
      </c>
      <c r="I169" s="219" t="s">
        <v>710</v>
      </c>
      <c r="J169" s="219" t="s">
        <v>758</v>
      </c>
      <c r="K169" s="260"/>
    </row>
    <row r="170" spans="2:11" ht="15" customHeight="1">
      <c r="B170" s="239"/>
      <c r="C170" s="219" t="s">
        <v>713</v>
      </c>
      <c r="D170" s="219"/>
      <c r="E170" s="219"/>
      <c r="F170" s="238" t="s">
        <v>714</v>
      </c>
      <c r="G170" s="219"/>
      <c r="H170" s="219" t="s">
        <v>774</v>
      </c>
      <c r="I170" s="219" t="s">
        <v>710</v>
      </c>
      <c r="J170" s="219">
        <v>50</v>
      </c>
      <c r="K170" s="260"/>
    </row>
    <row r="171" spans="2:11" ht="15" customHeight="1">
      <c r="B171" s="239"/>
      <c r="C171" s="219" t="s">
        <v>716</v>
      </c>
      <c r="D171" s="219"/>
      <c r="E171" s="219"/>
      <c r="F171" s="238" t="s">
        <v>708</v>
      </c>
      <c r="G171" s="219"/>
      <c r="H171" s="219" t="s">
        <v>774</v>
      </c>
      <c r="I171" s="219" t="s">
        <v>718</v>
      </c>
      <c r="J171" s="219"/>
      <c r="K171" s="260"/>
    </row>
    <row r="172" spans="2:11" ht="15" customHeight="1">
      <c r="B172" s="239"/>
      <c r="C172" s="219" t="s">
        <v>727</v>
      </c>
      <c r="D172" s="219"/>
      <c r="E172" s="219"/>
      <c r="F172" s="238" t="s">
        <v>714</v>
      </c>
      <c r="G172" s="219"/>
      <c r="H172" s="219" t="s">
        <v>774</v>
      </c>
      <c r="I172" s="219" t="s">
        <v>710</v>
      </c>
      <c r="J172" s="219">
        <v>50</v>
      </c>
      <c r="K172" s="260"/>
    </row>
    <row r="173" spans="2:11" ht="15" customHeight="1">
      <c r="B173" s="239"/>
      <c r="C173" s="219" t="s">
        <v>735</v>
      </c>
      <c r="D173" s="219"/>
      <c r="E173" s="219"/>
      <c r="F173" s="238" t="s">
        <v>714</v>
      </c>
      <c r="G173" s="219"/>
      <c r="H173" s="219" t="s">
        <v>774</v>
      </c>
      <c r="I173" s="219" t="s">
        <v>710</v>
      </c>
      <c r="J173" s="219">
        <v>50</v>
      </c>
      <c r="K173" s="260"/>
    </row>
    <row r="174" spans="2:11" ht="15" customHeight="1">
      <c r="B174" s="239"/>
      <c r="C174" s="219" t="s">
        <v>733</v>
      </c>
      <c r="D174" s="219"/>
      <c r="E174" s="219"/>
      <c r="F174" s="238" t="s">
        <v>714</v>
      </c>
      <c r="G174" s="219"/>
      <c r="H174" s="219" t="s">
        <v>774</v>
      </c>
      <c r="I174" s="219" t="s">
        <v>710</v>
      </c>
      <c r="J174" s="219">
        <v>50</v>
      </c>
      <c r="K174" s="260"/>
    </row>
    <row r="175" spans="2:11" ht="15" customHeight="1">
      <c r="B175" s="239"/>
      <c r="C175" s="219" t="s">
        <v>97</v>
      </c>
      <c r="D175" s="219"/>
      <c r="E175" s="219"/>
      <c r="F175" s="238" t="s">
        <v>708</v>
      </c>
      <c r="G175" s="219"/>
      <c r="H175" s="219" t="s">
        <v>775</v>
      </c>
      <c r="I175" s="219" t="s">
        <v>776</v>
      </c>
      <c r="J175" s="219"/>
      <c r="K175" s="260"/>
    </row>
    <row r="176" spans="2:11" ht="15" customHeight="1">
      <c r="B176" s="239"/>
      <c r="C176" s="219" t="s">
        <v>56</v>
      </c>
      <c r="D176" s="219"/>
      <c r="E176" s="219"/>
      <c r="F176" s="238" t="s">
        <v>708</v>
      </c>
      <c r="G176" s="219"/>
      <c r="H176" s="219" t="s">
        <v>777</v>
      </c>
      <c r="I176" s="219" t="s">
        <v>778</v>
      </c>
      <c r="J176" s="219">
        <v>1</v>
      </c>
      <c r="K176" s="260"/>
    </row>
    <row r="177" spans="2:11" ht="15" customHeight="1">
      <c r="B177" s="239"/>
      <c r="C177" s="219" t="s">
        <v>52</v>
      </c>
      <c r="D177" s="219"/>
      <c r="E177" s="219"/>
      <c r="F177" s="238" t="s">
        <v>708</v>
      </c>
      <c r="G177" s="219"/>
      <c r="H177" s="219" t="s">
        <v>779</v>
      </c>
      <c r="I177" s="219" t="s">
        <v>710</v>
      </c>
      <c r="J177" s="219">
        <v>20</v>
      </c>
      <c r="K177" s="260"/>
    </row>
    <row r="178" spans="2:11" ht="15" customHeight="1">
      <c r="B178" s="239"/>
      <c r="C178" s="219" t="s">
        <v>98</v>
      </c>
      <c r="D178" s="219"/>
      <c r="E178" s="219"/>
      <c r="F178" s="238" t="s">
        <v>708</v>
      </c>
      <c r="G178" s="219"/>
      <c r="H178" s="219" t="s">
        <v>780</v>
      </c>
      <c r="I178" s="219" t="s">
        <v>710</v>
      </c>
      <c r="J178" s="219">
        <v>255</v>
      </c>
      <c r="K178" s="260"/>
    </row>
    <row r="179" spans="2:11" ht="15" customHeight="1">
      <c r="B179" s="239"/>
      <c r="C179" s="219" t="s">
        <v>99</v>
      </c>
      <c r="D179" s="219"/>
      <c r="E179" s="219"/>
      <c r="F179" s="238" t="s">
        <v>708</v>
      </c>
      <c r="G179" s="219"/>
      <c r="H179" s="219" t="s">
        <v>673</v>
      </c>
      <c r="I179" s="219" t="s">
        <v>710</v>
      </c>
      <c r="J179" s="219">
        <v>10</v>
      </c>
      <c r="K179" s="260"/>
    </row>
    <row r="180" spans="2:11" ht="15" customHeight="1">
      <c r="B180" s="239"/>
      <c r="C180" s="219" t="s">
        <v>100</v>
      </c>
      <c r="D180" s="219"/>
      <c r="E180" s="219"/>
      <c r="F180" s="238" t="s">
        <v>708</v>
      </c>
      <c r="G180" s="219"/>
      <c r="H180" s="219" t="s">
        <v>781</v>
      </c>
      <c r="I180" s="219" t="s">
        <v>742</v>
      </c>
      <c r="J180" s="219"/>
      <c r="K180" s="260"/>
    </row>
    <row r="181" spans="2:11" ht="15" customHeight="1">
      <c r="B181" s="239"/>
      <c r="C181" s="219" t="s">
        <v>782</v>
      </c>
      <c r="D181" s="219"/>
      <c r="E181" s="219"/>
      <c r="F181" s="238" t="s">
        <v>708</v>
      </c>
      <c r="G181" s="219"/>
      <c r="H181" s="219" t="s">
        <v>783</v>
      </c>
      <c r="I181" s="219" t="s">
        <v>742</v>
      </c>
      <c r="J181" s="219"/>
      <c r="K181" s="260"/>
    </row>
    <row r="182" spans="2:11" ht="15" customHeight="1">
      <c r="B182" s="239"/>
      <c r="C182" s="219" t="s">
        <v>771</v>
      </c>
      <c r="D182" s="219"/>
      <c r="E182" s="219"/>
      <c r="F182" s="238" t="s">
        <v>708</v>
      </c>
      <c r="G182" s="219"/>
      <c r="H182" s="219" t="s">
        <v>784</v>
      </c>
      <c r="I182" s="219" t="s">
        <v>742</v>
      </c>
      <c r="J182" s="219"/>
      <c r="K182" s="260"/>
    </row>
    <row r="183" spans="2:11" ht="15" customHeight="1">
      <c r="B183" s="239"/>
      <c r="C183" s="219" t="s">
        <v>103</v>
      </c>
      <c r="D183" s="219"/>
      <c r="E183" s="219"/>
      <c r="F183" s="238" t="s">
        <v>714</v>
      </c>
      <c r="G183" s="219"/>
      <c r="H183" s="219" t="s">
        <v>785</v>
      </c>
      <c r="I183" s="219" t="s">
        <v>710</v>
      </c>
      <c r="J183" s="219">
        <v>50</v>
      </c>
      <c r="K183" s="260"/>
    </row>
    <row r="184" spans="2:11" ht="15" customHeight="1">
      <c r="B184" s="239"/>
      <c r="C184" s="219" t="s">
        <v>786</v>
      </c>
      <c r="D184" s="219"/>
      <c r="E184" s="219"/>
      <c r="F184" s="238" t="s">
        <v>714</v>
      </c>
      <c r="G184" s="219"/>
      <c r="H184" s="219" t="s">
        <v>787</v>
      </c>
      <c r="I184" s="219" t="s">
        <v>788</v>
      </c>
      <c r="J184" s="219"/>
      <c r="K184" s="260"/>
    </row>
    <row r="185" spans="2:11" ht="15" customHeight="1">
      <c r="B185" s="239"/>
      <c r="C185" s="219" t="s">
        <v>789</v>
      </c>
      <c r="D185" s="219"/>
      <c r="E185" s="219"/>
      <c r="F185" s="238" t="s">
        <v>714</v>
      </c>
      <c r="G185" s="219"/>
      <c r="H185" s="219" t="s">
        <v>790</v>
      </c>
      <c r="I185" s="219" t="s">
        <v>788</v>
      </c>
      <c r="J185" s="219"/>
      <c r="K185" s="260"/>
    </row>
    <row r="186" spans="2:11" ht="15" customHeight="1">
      <c r="B186" s="239"/>
      <c r="C186" s="219" t="s">
        <v>791</v>
      </c>
      <c r="D186" s="219"/>
      <c r="E186" s="219"/>
      <c r="F186" s="238" t="s">
        <v>714</v>
      </c>
      <c r="G186" s="219"/>
      <c r="H186" s="219" t="s">
        <v>792</v>
      </c>
      <c r="I186" s="219" t="s">
        <v>788</v>
      </c>
      <c r="J186" s="219"/>
      <c r="K186" s="260"/>
    </row>
    <row r="187" spans="2:11" ht="15" customHeight="1">
      <c r="B187" s="239"/>
      <c r="C187" s="272" t="s">
        <v>793</v>
      </c>
      <c r="D187" s="219"/>
      <c r="E187" s="219"/>
      <c r="F187" s="238" t="s">
        <v>714</v>
      </c>
      <c r="G187" s="219"/>
      <c r="H187" s="219" t="s">
        <v>794</v>
      </c>
      <c r="I187" s="219" t="s">
        <v>795</v>
      </c>
      <c r="J187" s="273" t="s">
        <v>796</v>
      </c>
      <c r="K187" s="260"/>
    </row>
    <row r="188" spans="2:11" ht="15" customHeight="1">
      <c r="B188" s="266"/>
      <c r="C188" s="274"/>
      <c r="D188" s="248"/>
      <c r="E188" s="248"/>
      <c r="F188" s="248"/>
      <c r="G188" s="248"/>
      <c r="H188" s="248"/>
      <c r="I188" s="248"/>
      <c r="J188" s="248"/>
      <c r="K188" s="267"/>
    </row>
    <row r="189" spans="2:11" ht="18.75" customHeight="1">
      <c r="B189" s="275"/>
      <c r="C189" s="276"/>
      <c r="D189" s="276"/>
      <c r="E189" s="276"/>
      <c r="F189" s="277"/>
      <c r="G189" s="219"/>
      <c r="H189" s="219"/>
      <c r="I189" s="219"/>
      <c r="J189" s="219"/>
      <c r="K189" s="215"/>
    </row>
    <row r="190" spans="2:11" ht="18.75" customHeight="1">
      <c r="B190" s="215"/>
      <c r="C190" s="219"/>
      <c r="D190" s="219"/>
      <c r="E190" s="219"/>
      <c r="F190" s="238"/>
      <c r="G190" s="219"/>
      <c r="H190" s="219"/>
      <c r="I190" s="219"/>
      <c r="J190" s="219"/>
      <c r="K190" s="215"/>
    </row>
    <row r="191" spans="2:11" ht="18.75" customHeight="1">
      <c r="B191" s="225"/>
      <c r="C191" s="225"/>
      <c r="D191" s="225"/>
      <c r="E191" s="225"/>
      <c r="F191" s="225"/>
      <c r="G191" s="225"/>
      <c r="H191" s="225"/>
      <c r="I191" s="225"/>
      <c r="J191" s="225"/>
      <c r="K191" s="225"/>
    </row>
    <row r="192" spans="2:11" ht="13.5">
      <c r="B192" s="206"/>
      <c r="C192" s="207"/>
      <c r="D192" s="207"/>
      <c r="E192" s="207"/>
      <c r="F192" s="207"/>
      <c r="G192" s="207"/>
      <c r="H192" s="207"/>
      <c r="I192" s="207"/>
      <c r="J192" s="207"/>
      <c r="K192" s="208"/>
    </row>
    <row r="193" spans="2:11" ht="21">
      <c r="B193" s="209"/>
      <c r="C193" s="329" t="s">
        <v>797</v>
      </c>
      <c r="D193" s="329"/>
      <c r="E193" s="329"/>
      <c r="F193" s="329"/>
      <c r="G193" s="329"/>
      <c r="H193" s="329"/>
      <c r="I193" s="329"/>
      <c r="J193" s="329"/>
      <c r="K193" s="210"/>
    </row>
    <row r="194" spans="2:11" ht="25.5" customHeight="1">
      <c r="B194" s="209"/>
      <c r="C194" s="278" t="s">
        <v>798</v>
      </c>
      <c r="D194" s="278"/>
      <c r="E194" s="278"/>
      <c r="F194" s="278" t="s">
        <v>799</v>
      </c>
      <c r="G194" s="279"/>
      <c r="H194" s="330" t="s">
        <v>800</v>
      </c>
      <c r="I194" s="330"/>
      <c r="J194" s="330"/>
      <c r="K194" s="210"/>
    </row>
    <row r="195" spans="2:11" ht="5.25" customHeight="1">
      <c r="B195" s="239"/>
      <c r="C195" s="236"/>
      <c r="D195" s="236"/>
      <c r="E195" s="236"/>
      <c r="F195" s="236"/>
      <c r="G195" s="219"/>
      <c r="H195" s="236"/>
      <c r="I195" s="236"/>
      <c r="J195" s="236"/>
      <c r="K195" s="260"/>
    </row>
    <row r="196" spans="2:11" ht="15" customHeight="1">
      <c r="B196" s="239"/>
      <c r="C196" s="219" t="s">
        <v>801</v>
      </c>
      <c r="D196" s="219"/>
      <c r="E196" s="219"/>
      <c r="F196" s="238" t="s">
        <v>42</v>
      </c>
      <c r="G196" s="219"/>
      <c r="H196" s="328" t="s">
        <v>802</v>
      </c>
      <c r="I196" s="328"/>
      <c r="J196" s="328"/>
      <c r="K196" s="260"/>
    </row>
    <row r="197" spans="2:11" ht="15" customHeight="1">
      <c r="B197" s="239"/>
      <c r="C197" s="245"/>
      <c r="D197" s="219"/>
      <c r="E197" s="219"/>
      <c r="F197" s="238" t="s">
        <v>43</v>
      </c>
      <c r="G197" s="219"/>
      <c r="H197" s="328" t="s">
        <v>803</v>
      </c>
      <c r="I197" s="328"/>
      <c r="J197" s="328"/>
      <c r="K197" s="260"/>
    </row>
    <row r="198" spans="2:11" ht="15" customHeight="1">
      <c r="B198" s="239"/>
      <c r="C198" s="245"/>
      <c r="D198" s="219"/>
      <c r="E198" s="219"/>
      <c r="F198" s="238" t="s">
        <v>46</v>
      </c>
      <c r="G198" s="219"/>
      <c r="H198" s="328" t="s">
        <v>804</v>
      </c>
      <c r="I198" s="328"/>
      <c r="J198" s="328"/>
      <c r="K198" s="260"/>
    </row>
    <row r="199" spans="2:11" ht="15" customHeight="1">
      <c r="B199" s="239"/>
      <c r="C199" s="219"/>
      <c r="D199" s="219"/>
      <c r="E199" s="219"/>
      <c r="F199" s="238" t="s">
        <v>44</v>
      </c>
      <c r="G199" s="219"/>
      <c r="H199" s="328" t="s">
        <v>805</v>
      </c>
      <c r="I199" s="328"/>
      <c r="J199" s="328"/>
      <c r="K199" s="260"/>
    </row>
    <row r="200" spans="2:11" ht="15" customHeight="1">
      <c r="B200" s="239"/>
      <c r="C200" s="219"/>
      <c r="D200" s="219"/>
      <c r="E200" s="219"/>
      <c r="F200" s="238" t="s">
        <v>45</v>
      </c>
      <c r="G200" s="219"/>
      <c r="H200" s="328" t="s">
        <v>806</v>
      </c>
      <c r="I200" s="328"/>
      <c r="J200" s="328"/>
      <c r="K200" s="260"/>
    </row>
    <row r="201" spans="2:11" ht="15" customHeight="1">
      <c r="B201" s="239"/>
      <c r="C201" s="219"/>
      <c r="D201" s="219"/>
      <c r="E201" s="219"/>
      <c r="F201" s="238"/>
      <c r="G201" s="219"/>
      <c r="H201" s="219"/>
      <c r="I201" s="219"/>
      <c r="J201" s="219"/>
      <c r="K201" s="260"/>
    </row>
    <row r="202" spans="2:11" ht="15" customHeight="1">
      <c r="B202" s="239"/>
      <c r="C202" s="219" t="s">
        <v>754</v>
      </c>
      <c r="D202" s="219"/>
      <c r="E202" s="219"/>
      <c r="F202" s="238" t="s">
        <v>76</v>
      </c>
      <c r="G202" s="219"/>
      <c r="H202" s="328" t="s">
        <v>807</v>
      </c>
      <c r="I202" s="328"/>
      <c r="J202" s="328"/>
      <c r="K202" s="260"/>
    </row>
    <row r="203" spans="2:11" ht="15" customHeight="1">
      <c r="B203" s="239"/>
      <c r="C203" s="245"/>
      <c r="D203" s="219"/>
      <c r="E203" s="219"/>
      <c r="F203" s="238" t="s">
        <v>652</v>
      </c>
      <c r="G203" s="219"/>
      <c r="H203" s="328" t="s">
        <v>653</v>
      </c>
      <c r="I203" s="328"/>
      <c r="J203" s="328"/>
      <c r="K203" s="260"/>
    </row>
    <row r="204" spans="2:11" ht="15" customHeight="1">
      <c r="B204" s="239"/>
      <c r="C204" s="219"/>
      <c r="D204" s="219"/>
      <c r="E204" s="219"/>
      <c r="F204" s="238" t="s">
        <v>650</v>
      </c>
      <c r="G204" s="219"/>
      <c r="H204" s="328" t="s">
        <v>808</v>
      </c>
      <c r="I204" s="328"/>
      <c r="J204" s="328"/>
      <c r="K204" s="260"/>
    </row>
    <row r="205" spans="2:11" ht="15" customHeight="1">
      <c r="B205" s="280"/>
      <c r="C205" s="245"/>
      <c r="D205" s="245"/>
      <c r="E205" s="245"/>
      <c r="F205" s="238" t="s">
        <v>654</v>
      </c>
      <c r="G205" s="224"/>
      <c r="H205" s="327" t="s">
        <v>75</v>
      </c>
      <c r="I205" s="327"/>
      <c r="J205" s="327"/>
      <c r="K205" s="281"/>
    </row>
    <row r="206" spans="2:11" ht="15" customHeight="1">
      <c r="B206" s="280"/>
      <c r="C206" s="245"/>
      <c r="D206" s="245"/>
      <c r="E206" s="245"/>
      <c r="F206" s="238" t="s">
        <v>655</v>
      </c>
      <c r="G206" s="224"/>
      <c r="H206" s="327" t="s">
        <v>809</v>
      </c>
      <c r="I206" s="327"/>
      <c r="J206" s="327"/>
      <c r="K206" s="281"/>
    </row>
    <row r="207" spans="2:11" ht="15" customHeight="1">
      <c r="B207" s="280"/>
      <c r="C207" s="245"/>
      <c r="D207" s="245"/>
      <c r="E207" s="245"/>
      <c r="F207" s="282"/>
      <c r="G207" s="224"/>
      <c r="H207" s="283"/>
      <c r="I207" s="283"/>
      <c r="J207" s="283"/>
      <c r="K207" s="281"/>
    </row>
    <row r="208" spans="2:11" ht="15" customHeight="1">
      <c r="B208" s="280"/>
      <c r="C208" s="219" t="s">
        <v>778</v>
      </c>
      <c r="D208" s="245"/>
      <c r="E208" s="245"/>
      <c r="F208" s="238">
        <v>1</v>
      </c>
      <c r="G208" s="224"/>
      <c r="H208" s="327" t="s">
        <v>810</v>
      </c>
      <c r="I208" s="327"/>
      <c r="J208" s="327"/>
      <c r="K208" s="281"/>
    </row>
    <row r="209" spans="2:11" ht="15" customHeight="1">
      <c r="B209" s="280"/>
      <c r="C209" s="245"/>
      <c r="D209" s="245"/>
      <c r="E209" s="245"/>
      <c r="F209" s="238">
        <v>2</v>
      </c>
      <c r="G209" s="224"/>
      <c r="H209" s="327" t="s">
        <v>811</v>
      </c>
      <c r="I209" s="327"/>
      <c r="J209" s="327"/>
      <c r="K209" s="281"/>
    </row>
    <row r="210" spans="2:11" ht="15" customHeight="1">
      <c r="B210" s="280"/>
      <c r="C210" s="245"/>
      <c r="D210" s="245"/>
      <c r="E210" s="245"/>
      <c r="F210" s="238">
        <v>3</v>
      </c>
      <c r="G210" s="224"/>
      <c r="H210" s="327" t="s">
        <v>812</v>
      </c>
      <c r="I210" s="327"/>
      <c r="J210" s="327"/>
      <c r="K210" s="281"/>
    </row>
    <row r="211" spans="2:11" ht="15" customHeight="1">
      <c r="B211" s="280"/>
      <c r="C211" s="245"/>
      <c r="D211" s="245"/>
      <c r="E211" s="245"/>
      <c r="F211" s="238">
        <v>4</v>
      </c>
      <c r="G211" s="224"/>
      <c r="H211" s="327" t="s">
        <v>813</v>
      </c>
      <c r="I211" s="327"/>
      <c r="J211" s="327"/>
      <c r="K211" s="281"/>
    </row>
    <row r="212" spans="2:11" ht="12.75" customHeight="1">
      <c r="B212" s="284"/>
      <c r="C212" s="285"/>
      <c r="D212" s="285"/>
      <c r="E212" s="285"/>
      <c r="F212" s="285"/>
      <c r="G212" s="285"/>
      <c r="H212" s="285"/>
      <c r="I212" s="285"/>
      <c r="J212" s="285"/>
      <c r="K212" s="286"/>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5:J205"/>
    <mergeCell ref="C163:J163"/>
    <mergeCell ref="C193:J193"/>
    <mergeCell ref="H194:J194"/>
    <mergeCell ref="H196:J196"/>
    <mergeCell ref="H197:J197"/>
    <mergeCell ref="H198:J198"/>
    <mergeCell ref="H206:J206"/>
    <mergeCell ref="H208:J208"/>
    <mergeCell ref="H209:J209"/>
    <mergeCell ref="H210:J210"/>
    <mergeCell ref="H211:J211"/>
    <mergeCell ref="H199:J199"/>
    <mergeCell ref="H200:J200"/>
    <mergeCell ref="H202:J202"/>
    <mergeCell ref="H203:J203"/>
    <mergeCell ref="H204:J204"/>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Tučková Eva</dc:creator>
  <cp:keywords/>
  <dc:description/>
  <cp:lastModifiedBy>Pavel Dyntera</cp:lastModifiedBy>
  <cp:lastPrinted>2016-02-08T15:43:26Z</cp:lastPrinted>
  <dcterms:created xsi:type="dcterms:W3CDTF">2015-12-15T10:37:36Z</dcterms:created>
  <dcterms:modified xsi:type="dcterms:W3CDTF">2016-02-08T15:43:43Z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