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19170" windowHeight="8535" activeTab="4"/>
  </bookViews>
  <sheets>
    <sheet name="Rekapitulace stavby" sheetId="1" r:id="rId1"/>
    <sheet name="0 - Vedlejší a ostatní ná..." sheetId="2" r:id="rId2"/>
    <sheet name="1 - Přípravné práce" sheetId="3" r:id="rId3"/>
    <sheet name="2 - Opěrná zeď 1" sheetId="4" r:id="rId4"/>
    <sheet name="2.1 - Opěrná zeď 1 - polo..." sheetId="5" r:id="rId5"/>
    <sheet name="3 - Opěrná zeď 2A, 2B" sheetId="6" r:id="rId6"/>
    <sheet name="Pokyny pro vyplnění" sheetId="7" r:id="rId7"/>
  </sheets>
  <definedNames>
    <definedName name="_xlnm._FilterDatabase" localSheetId="1" hidden="1">'0 - Vedlejší a ostatní ná...'!$C$76:$K$85</definedName>
    <definedName name="_xlnm._FilterDatabase" localSheetId="2" hidden="1">'1 - Přípravné práce'!$C$79:$K$124</definedName>
    <definedName name="_xlnm._FilterDatabase" localSheetId="3" hidden="1">'2 - Opěrná zeď 1'!$C$84:$K$183</definedName>
    <definedName name="_xlnm._FilterDatabase" localSheetId="4" hidden="1">'2.1 - Opěrná zeď 1 - polo...'!$C$79:$K$105</definedName>
    <definedName name="_xlnm._FilterDatabase" localSheetId="5" hidden="1">'3 - Opěrná zeď 2A, 2B'!$C$86:$K$268</definedName>
    <definedName name="_xlnm.Print_Area" localSheetId="1">'0 - Vedlejší a ostatní ná...'!$C$4:$J$36,'0 - Vedlejší a ostatní ná...'!$C$42:$J$58,'0 - Vedlejší a ostatní ná...'!$C$64:$K$85</definedName>
    <definedName name="_xlnm.Print_Area" localSheetId="2">'1 - Přípravné práce'!$C$4:$J$36,'1 - Přípravné práce'!$C$42:$J$61,'1 - Přípravné práce'!$C$67:$K$124</definedName>
    <definedName name="_xlnm.Print_Area" localSheetId="3">'2 - Opěrná zeď 1'!$C$4:$J$36,'2 - Opěrná zeď 1'!$C$42:$J$66,'2 - Opěrná zeď 1'!$C$72:$K$183</definedName>
    <definedName name="_xlnm.Print_Area" localSheetId="4">'2.1 - Opěrná zeď 1 - polo...'!$C$4:$J$36,'2.1 - Opěrná zeď 1 - polo...'!$C$42:$J$61,'2.1 - Opěrná zeď 1 - polo...'!$C$67:$K$105</definedName>
    <definedName name="_xlnm.Print_Area" localSheetId="5">'3 - Opěrná zeď 2A, 2B'!$C$4:$J$36,'3 - Opěrná zeď 2A, 2B'!$C$42:$J$68,'3 - Opěrná zeď 2A, 2B'!$C$74:$K$268</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Titles" localSheetId="0">'Rekapitulace stavby'!$49:$49</definedName>
    <definedName name="_xlnm.Print_Titles" localSheetId="1">'0 - Vedlejší a ostatní ná...'!$76:$76</definedName>
    <definedName name="_xlnm.Print_Titles" localSheetId="2">'1 - Přípravné práce'!$79:$79</definedName>
    <definedName name="_xlnm.Print_Titles" localSheetId="3">'2 - Opěrná zeď 1'!$84:$84</definedName>
    <definedName name="_xlnm.Print_Titles" localSheetId="4">'2.1 - Opěrná zeď 1 - polo...'!$79:$79</definedName>
  </definedNames>
  <calcPr calcId="145621"/>
</workbook>
</file>

<file path=xl/sharedStrings.xml><?xml version="1.0" encoding="utf-8"?>
<sst xmlns="http://schemas.openxmlformats.org/spreadsheetml/2006/main" count="4655" uniqueCount="866">
  <si>
    <t>Export VZ</t>
  </si>
  <si>
    <t>List obsahuje:</t>
  </si>
  <si>
    <t>1) Rekapitulace stavby</t>
  </si>
  <si>
    <t>2) Rekapitulace objektů stavby a soupisů prací</t>
  </si>
  <si>
    <t>3.0</t>
  </si>
  <si>
    <t>ZAMOK</t>
  </si>
  <si>
    <t>False</t>
  </si>
  <si>
    <t>{15589198-5315-41ae-9b0d-f2d5545ab83e}</t>
  </si>
  <si>
    <t>0,01</t>
  </si>
  <si>
    <t>21</t>
  </si>
  <si>
    <t>15</t>
  </si>
  <si>
    <t>REKAPITULACE STAVBY</t>
  </si>
  <si>
    <t>v ---  níže se nacházejí doplnkové a pomocné údaje k sestavám  --- v</t>
  </si>
  <si>
    <t>Návod na vyplnění</t>
  </si>
  <si>
    <t>0,001</t>
  </si>
  <si>
    <t>Kód:</t>
  </si>
  <si>
    <t>04-2017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</si>
  <si>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</si>
  <si>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</si>
  <si>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barokního opevnění Prahy - akt. verze 11-2017</t>
  </si>
  <si>
    <t>0,1</t>
  </si>
  <si>
    <t>KSO:</t>
  </si>
  <si>
    <t/>
  </si>
  <si>
    <t>CC-CZ:</t>
  </si>
  <si>
    <t>1</t>
  </si>
  <si>
    <t>Místo:</t>
  </si>
  <si>
    <t xml:space="preserve"> </t>
  </si>
  <si>
    <t>Datum:</t>
  </si>
  <si>
    <t>10</t>
  </si>
  <si>
    <t>100</t>
  </si>
  <si>
    <t>Zadavatel:</t>
  </si>
  <si>
    <t>IČ:</t>
  </si>
  <si>
    <t>Úřad vlády ČR</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</si>
  <si>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</si>
  <si>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</si>
  <si>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</si>
  <si>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</si>
  <si>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</si>
  <si>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</si>
  <si>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</si>
  <si>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</si>
  <si>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</si>
  <si>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</si>
  <si>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</si>
  <si>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</si>
  <si>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</si>
  <si>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</si>
  <si>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</si>
  <si>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</si>
  <si>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</si>
  <si>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</si>
  <si>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</si>
  <si>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</si>
  <si>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</si>
  <si>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</si>
  <si>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</si>
  <si>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</si>
  <si>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</si>
  <si>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</si>
  <si>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</si>
  <si>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</si>
  <si>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</si>
  <si>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</si>
  <si>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</si>
  <si>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</si>
  <si>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</si>
  <si>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</si>
  <si>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</si>
  <si>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</si>
  <si>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</si>
  <si>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</si>
  <si>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</si>
  <si>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</si>
  <si>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</si>
  <si>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</si>
  <si>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</si>
  <si>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</si>
  <si>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</si>
  <si>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</si>
  <si>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Vedlejší a ostatní náklady</t>
  </si>
  <si>
    <t>STA</t>
  </si>
  <si>
    <t>{70863c39-fc60-4ee1-ae2a-c068bab4e42a}</t>
  </si>
  <si>
    <t>2</t>
  </si>
  <si>
    <t>Přípravné práce</t>
  </si>
  <si>
    <t>{723d1b6b-0059-41c1-9891-a5978dda56ac}</t>
  </si>
  <si>
    <t>Opěrná zeď 1</t>
  </si>
  <si>
    <t>{d2a30b24-6fcf-45b3-bb6a-9e88e72a9b4d}</t>
  </si>
  <si>
    <t>2.1</t>
  </si>
  <si>
    <t>Opěrná zeď 1 - položky vyvolané přerušením prací</t>
  </si>
  <si>
    <t>{d3b8e82d-de39-4d26-8ad6-ac5f49eccf93}</t>
  </si>
  <si>
    <t>3</t>
  </si>
  <si>
    <t>Opěrná zeď 2A, 2B</t>
  </si>
  <si>
    <t>{aa498ae3-efe2-4874-8b80-79c643123fff}</t>
  </si>
  <si>
    <t>1) Krycí list soupisu</t>
  </si>
  <si>
    <t>2) Rekapitulace</t>
  </si>
  <si>
    <t>3) Soupis prací</t>
  </si>
  <si>
    <t>Zpět na list:</t>
  </si>
  <si>
    <t>Rekapitulace stavby</t>
  </si>
  <si>
    <t>KRYCÍ LIST SOUPISU</t>
  </si>
  <si>
    <t>Objekt:</t>
  </si>
  <si>
    <t>0 - Vedlejší a ostatní náklady</t>
  </si>
  <si>
    <t>REKAPITULACE ČLENĚNÍ SOUPISU PRACÍ</t>
  </si>
  <si>
    <t>Kód dílu - Popis</t>
  </si>
  <si>
    <t>Cena celkem [CZK]</t>
  </si>
  <si>
    <t>Náklady soupisu celkem</t>
  </si>
  <si>
    <t>-1</t>
  </si>
  <si>
    <t>0 - Všeobecné konstrukce a práce</t>
  </si>
  <si>
    <t>SOUPIS PRACÍ</t>
  </si>
  <si>
    <t>PČ</t>
  </si>
  <si>
    <t>Popis</t>
  </si>
  <si>
    <t>MJ</t>
  </si>
  <si>
    <t>Množství</t>
  </si>
  <si>
    <t>J.cena [CZK]</t>
  </si>
  <si>
    <t>Cenová soustava</t>
  </si>
  <si>
    <t>Poznámka</t>
  </si>
  <si>
    <t>J. Nh [h]</t>
  </si>
  <si>
    <t>Nh celkem [h]</t>
  </si>
  <si>
    <t>J. hmotnost
[t]</t>
  </si>
  <si>
    <t>Hmotnost
celkem [t]</t>
  </si>
  <si>
    <t>J. suť [t]</t>
  </si>
  <si>
    <t>Suť Celkem [t]</t>
  </si>
  <si>
    <t>Všeobecné konstrukce a práce</t>
  </si>
  <si>
    <t>ROZPOCET</t>
  </si>
  <si>
    <t>K</t>
  </si>
  <si>
    <t>013254000</t>
  </si>
  <si>
    <t>Průzkumné, geodetické a projektové práce projektové práce dokumentace stavby (výkresová a textová) skutečného provedení stavby</t>
  </si>
  <si>
    <t>Kč…</t>
  </si>
  <si>
    <t>CS ÚRS 2017 02</t>
  </si>
  <si>
    <t>1024</t>
  </si>
  <si>
    <t>-2100364744</t>
  </si>
  <si>
    <t>VV</t>
  </si>
  <si>
    <t>031203000</t>
  </si>
  <si>
    <t>Zařízení staveniště související (přípravné) práce terénní úpravy pro zařízení staveniště</t>
  </si>
  <si>
    <t>Kč</t>
  </si>
  <si>
    <t>383859354</t>
  </si>
  <si>
    <t>032103000</t>
  </si>
  <si>
    <t>Zařízení staveniště vybavení staveniště náklady na stavební buňky</t>
  </si>
  <si>
    <t>1611705013</t>
  </si>
  <si>
    <t>4</t>
  </si>
  <si>
    <t>032903000</t>
  </si>
  <si>
    <t>Zařízení staveniště vybavení staveniště náklady na provoz a údržbu vybavení staveniště</t>
  </si>
  <si>
    <t>-1917152084</t>
  </si>
  <si>
    <t>5</t>
  </si>
  <si>
    <t>034103000</t>
  </si>
  <si>
    <t>Zařízení staveniště zabezpečení staveniště energie pro zařízení staveniště</t>
  </si>
  <si>
    <t>1613655594</t>
  </si>
  <si>
    <t>6</t>
  </si>
  <si>
    <t>039103000</t>
  </si>
  <si>
    <t>Zařízení staveniště zrušení zařízení staveniště rozebrání, bourání a odvoz</t>
  </si>
  <si>
    <t>-571440663</t>
  </si>
  <si>
    <t>1 - Přípravné práce</t>
  </si>
  <si>
    <t>HSV - Práce a dodávky HSV</t>
  </si>
  <si>
    <t xml:space="preserve">    1 - Zemní práce</t>
  </si>
  <si>
    <t xml:space="preserve">    9 - Ostatní konstrukce a práce-bourání</t>
  </si>
  <si>
    <t xml:space="preserve">    998 - Přesun hmot</t>
  </si>
  <si>
    <t>HSV</t>
  </si>
  <si>
    <t>Práce a dodávky HSV</t>
  </si>
  <si>
    <t>Zemní práce</t>
  </si>
  <si>
    <t>112201101</t>
  </si>
  <si>
    <t>Odstranění pařezů s jejich vykopáním, vytrháním nebo odstřelením, s přesekáním kořenů průměru přes 100 do 300 mm</t>
  </si>
  <si>
    <t>kus</t>
  </si>
  <si>
    <t>323101984</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</si>
  <si>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</si>
  <si>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</si>
  <si>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</si>
  <si>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</si>
  <si>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374466687</t>
  </si>
  <si>
    <t>112201103</t>
  </si>
  <si>
    <t>Odstranění pařezů s jejich vykopáním, vytrháním nebo odstřelením, s přesekáním kořenů průměru přes 500 do 700 mm</t>
  </si>
  <si>
    <t>1102386328</t>
  </si>
  <si>
    <t>112201104</t>
  </si>
  <si>
    <t>Odstranění pařezů s jejich vykopáním, vytrháním nebo odstřelením, s přesekáním kořenů průměru přes 700 do 900 mm</t>
  </si>
  <si>
    <t>1577149964</t>
  </si>
  <si>
    <t>162301421</t>
  </si>
  <si>
    <t>Vodorovné přemístění větví, kmenů nebo pařezů s naložením, složením a dopravou do 5000 m pařezů kmenů, průměru přes 100 do 300 mm</t>
  </si>
  <si>
    <t>-802088039</t>
  </si>
  <si>
    <t xml:space="preserve">Poznámka k souboru cen:
1. Průměr kmene i pařezu se měří v místě řezu. 2. Měrná jednotka je 1 strom. </t>
  </si>
  <si>
    <t>162301422</t>
  </si>
  <si>
    <t>Vodorovné přemístění větví, kmenů nebo pařezů s naložením, složením a dopravou do 5000 m pařezů kmenů, průměru přes 300 do 500 mm</t>
  </si>
  <si>
    <t>-662643355</t>
  </si>
  <si>
    <t>7</t>
  </si>
  <si>
    <t>162301423</t>
  </si>
  <si>
    <t>Vodorovné přemístění větví, kmenů nebo pařezů s naložením, složením a dopravou do 5000 m pařezů kmenů, průměru přes 500 do 700 mm</t>
  </si>
  <si>
    <t>1977690039</t>
  </si>
  <si>
    <t>8</t>
  </si>
  <si>
    <t>162301424</t>
  </si>
  <si>
    <t>Vodorovné přemístění větví, kmenů nebo pařezů s naložením, složením a dopravou do 5000 m pařezů kmenů, průměru přes 700 do 900 mm</t>
  </si>
  <si>
    <t>505929867</t>
  </si>
  <si>
    <t>9</t>
  </si>
  <si>
    <t>162301921</t>
  </si>
  <si>
    <t>Vodorovné přemístění větví, kmenů nebo pařezů s naložením, složením a dopravou Příplatek k cenám za každých dalších i započatých 5000 m přes 5000 m pařezů kmenů, průměru přes 100 do 300 mm</t>
  </si>
  <si>
    <t>1545078366</t>
  </si>
  <si>
    <t>10*20 'Přepočtené koeficientem množství</t>
  </si>
  <si>
    <t>162301922</t>
  </si>
  <si>
    <t>Vodorovné přemístění větví, kmenů nebo pařezů s naložením, složením a dopravou Příplatek k cenám za každých dalších i započatých 5000 m přes 5000 m pařezů kmenů, průměru přes 300 do 500 mm</t>
  </si>
  <si>
    <t>-672678820</t>
  </si>
  <si>
    <t>11</t>
  </si>
  <si>
    <t>162301923</t>
  </si>
  <si>
    <t>Vodorovné přemístění větví, kmenů nebo pařezů s naložením, složením a dopravou Příplatek k cenám za každých dalších i započatých 5000 m přes 5000 m pařezů kmenů, průměru přes 500 do 700 mm</t>
  </si>
  <si>
    <t>2095396721</t>
  </si>
  <si>
    <t>9*20 'Přepočtené koeficientem množství</t>
  </si>
  <si>
    <t>12</t>
  </si>
  <si>
    <t>162301924</t>
  </si>
  <si>
    <t>Vodorovné přemístění větví, kmenů nebo pařezů s naložením, složením a dopravou Příplatek k cenám za každých dalších i započatých 5000 m přes 5000 m pařezů kmenů, průměru přes 700 do 900 mm</t>
  </si>
  <si>
    <t>-1350416555</t>
  </si>
  <si>
    <t>7*20 'Přepočtené koeficientem množství</t>
  </si>
  <si>
    <t>Ostatní konstrukce a práce-bourání</t>
  </si>
  <si>
    <t>13</t>
  </si>
  <si>
    <t>913121111</t>
  </si>
  <si>
    <t>Montáž a demontáž dočasných dopravních značek kompletních značek vč. podstavce a sloupku základních</t>
  </si>
  <si>
    <t>201393119</t>
  </si>
  <si>
    <t xml:space="preserve">Poznámka k souboru cen:
1. V cenách jsou započteny náklady na montáž i demontáž dočasné značky, nebo podstavce. </t>
  </si>
  <si>
    <t>14</t>
  </si>
  <si>
    <t>913121112</t>
  </si>
  <si>
    <t>Montáž a demontáž dočasných dopravních značek kompletních značek vč. podstavce a sloupku zvětšených</t>
  </si>
  <si>
    <t>-816675984</t>
  </si>
  <si>
    <t>913121211</t>
  </si>
  <si>
    <t>Montáž a demontáž dočasných dopravních značek Příplatek za první a každý další den použití dočasných dopravních značek k ceně 12-1111</t>
  </si>
  <si>
    <t>-915417892</t>
  </si>
  <si>
    <t>6*365</t>
  </si>
  <si>
    <t>16</t>
  </si>
  <si>
    <t>913121212</t>
  </si>
  <si>
    <t>Montáž a demontáž dočasných dopravních značek Příplatek za první a každý další den použití dočasných dopravních značek k ceně 12-1112</t>
  </si>
  <si>
    <t>387632674</t>
  </si>
  <si>
    <t>2*365</t>
  </si>
  <si>
    <t>998</t>
  </si>
  <si>
    <t>Přesun hmot</t>
  </si>
  <si>
    <t>17</t>
  </si>
  <si>
    <t>998153131</t>
  </si>
  <si>
    <t>Přesun hmot pro zdi a valy samostatné se svislou nosnou konstrukcí zděnou nebo monolitickou betonovou tyčovou nebo plošnou vodorovná dopravní vzdálenost do 50 m, pro zdi výšky do 12 m</t>
  </si>
  <si>
    <t>t</t>
  </si>
  <si>
    <t>987662772</t>
  </si>
  <si>
    <t>18</t>
  </si>
  <si>
    <t>998153132</t>
  </si>
  <si>
    <t>Přesun hmot pro zdi a valy samostatné se svislou nosnou konstrukcí zděnou nebo monolitickou betonovou tyčovou nebo plošnou Příplatek k ceně za zvětšený přesun přes vymezenou největší dopravní vzdálenost do 1000 m</t>
  </si>
  <si>
    <t>-1973661973</t>
  </si>
  <si>
    <t>2 - Opěrná zeď 1</t>
  </si>
  <si>
    <t xml:space="preserve">      18 - Zemní práce - povrchové úpravy terénu</t>
  </si>
  <si>
    <t xml:space="preserve">    2 - Zakládání</t>
  </si>
  <si>
    <t xml:space="preserve">    3 - Svislé a kompletní konstrukce</t>
  </si>
  <si>
    <t xml:space="preserve">    5 - Komunikace</t>
  </si>
  <si>
    <t xml:space="preserve">    997 - Přesun sutě</t>
  </si>
  <si>
    <t>131120310 R</t>
  </si>
  <si>
    <t>Odkopávky a prokopávky nezapažené , ručním nebo pneum nářadím v nesoudržných horninách tř. 3 /vysvahování/ horní část od hrany parkoviště ke konci západní části zdi</t>
  </si>
  <si>
    <t>m3</t>
  </si>
  <si>
    <t>320363280</t>
  </si>
  <si>
    <t>9*3*1,8</t>
  </si>
  <si>
    <t>132101202</t>
  </si>
  <si>
    <t>Hloubení zapažených i nezapažených rýh šířky přes 600 do 2 000 mm s urovnáním dna do předepsaného profilu a spádu v horninách tř. 1 a 2 přes 100 do 1 000 m3</t>
  </si>
  <si>
    <t>269326602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</si>
  <si>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</si>
  <si>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0,6*0,4*17,5 " Odtěžení rýhy za korunou zdi ve zbývající části 17,5 bm</t>
  </si>
  <si>
    <t>162701105</t>
  </si>
  <si>
    <t>Vodorovné přemístění výkopku nebo sypaniny po suchu na obvyklém dopravním prostředku, bez naložení výkopku, avšak se složením bez rozhrnutí z horniny tř. 1 až 4 na vzdálenost přes 9 000 do 10 000 m</t>
  </si>
  <si>
    <t>808943704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</si>
  <si>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</si>
  <si>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Součet</t>
  </si>
  <si>
    <t>162701109</t>
  </si>
  <si>
    <t>Příplatek k vodorovnému přemístění výkopku/sypaniny z horniny tř. 1 až 4 ZKD 1000 m přes 10000 m</t>
  </si>
  <si>
    <t>839904576</t>
  </si>
  <si>
    <t>52,8*15 'Přepočtené koeficientem množství</t>
  </si>
  <si>
    <t>171201201</t>
  </si>
  <si>
    <t>Uložení sypaniny na skládky</t>
  </si>
  <si>
    <t>-705216194</t>
  </si>
  <si>
    <t>171201211</t>
  </si>
  <si>
    <t>Poplatek za uložení odpadu ze sypaniny na skládce (skládkovné)</t>
  </si>
  <si>
    <t>1628746053</t>
  </si>
  <si>
    <t>52,8*1,8 'Přepočtené koeficientem množství</t>
  </si>
  <si>
    <t>182111112</t>
  </si>
  <si>
    <t>Zpevnění svahu jutovou, kokosovou nebo plastovou rohoží na svahu přes 1:1 do 1:0,7</t>
  </si>
  <si>
    <t>m2</t>
  </si>
  <si>
    <t>-1766684020</t>
  </si>
  <si>
    <t xml:space="preserve">Poznámka k souboru cen:
1. Množství jednotek se stanoví v m2 zpevněné plochy svahu před zpevněním. 2. V cenách nejsou započteny náklady na dodání rohože tyto náklady se oceňují ve specifikaci. </t>
  </si>
  <si>
    <t>M</t>
  </si>
  <si>
    <t>618940110</t>
  </si>
  <si>
    <t>síť kokosová (700 g/m2) 2 x 50 m</t>
  </si>
  <si>
    <t>-761939954</t>
  </si>
  <si>
    <t>181301102</t>
  </si>
  <si>
    <t>Rozprostření a urovnání ornice v rovině nebo ve svahu sklonu do 1:5 při souvislé ploše do 500 m2, tl. vrstvy přes 100 do 150 mm</t>
  </si>
  <si>
    <t>1371630630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</si>
  <si>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</si>
  <si>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(37+70)*2</t>
  </si>
  <si>
    <t>Zemní práce - povrchové úpravy terénu</t>
  </si>
  <si>
    <t>181411121</t>
  </si>
  <si>
    <t>Založení trávníku na půdě předem připravené plochy do 1000 m2 výsevem včetně utažení lučního v rovině nebo na svahu do 1:5</t>
  </si>
  <si>
    <t>159806895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</si>
  <si>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</si>
  <si>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56</t>
  </si>
  <si>
    <t>005724800</t>
  </si>
  <si>
    <t>osivo směs jetelotravní</t>
  </si>
  <si>
    <t>kg</t>
  </si>
  <si>
    <t>-1885688954</t>
  </si>
  <si>
    <t>270*0,015 'Přepočtené koeficientem množství</t>
  </si>
  <si>
    <t>Zakládání</t>
  </si>
  <si>
    <t>211531111</t>
  </si>
  <si>
    <t>Výplň kamenivem do rýh odvodňovacích žeber nebo trativodů bez zhutnění, s úpravou povrchu výplně kamenivem hrubým drceným frakce 16 až 63 mm</t>
  </si>
  <si>
    <t>1123540660</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</si>
  <si>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</si>
  <si>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53,4*0,4*0,4</t>
  </si>
  <si>
    <t>211971121</t>
  </si>
  <si>
    <t>Zřízení opláštění výplně z geotextilie odvodňovacích žeber nebo trativodů v rýze nebo zářezu se stěnami svislými nebo šikmými o sklonu přes 1:2 při rozvinuté šířce opláštění do 2,5 m</t>
  </si>
  <si>
    <t>1173158173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</si>
  <si>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</si>
  <si>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693111460</t>
  </si>
  <si>
    <t>geotextilie netkaná PP 300 g/m2 do š 8,8 m</t>
  </si>
  <si>
    <t>-751346191</t>
  </si>
  <si>
    <t>2521 R</t>
  </si>
  <si>
    <t>Filtrační vrstvy z kameniva- vsakovací objekt pod chrličem m+d</t>
  </si>
  <si>
    <t>709334434</t>
  </si>
  <si>
    <t>Svislé a kompletní konstrukce</t>
  </si>
  <si>
    <t>317 56 R</t>
  </si>
  <si>
    <t>Zdivo římsové z cihel plných lícových včetně spárování</t>
  </si>
  <si>
    <t>m</t>
  </si>
  <si>
    <t>-289017962</t>
  </si>
  <si>
    <t>2,2 " úprava zdiva pod mříží -2,2mx0,25mx0,2m původní schodiště</t>
  </si>
  <si>
    <t>354 75 R</t>
  </si>
  <si>
    <t xml:space="preserve">Oprava cihelné historické římsy nad původním schodištěm </t>
  </si>
  <si>
    <t>ks</t>
  </si>
  <si>
    <t>-377945237</t>
  </si>
  <si>
    <t>R 317.1</t>
  </si>
  <si>
    <t>Zdivo římsové z cihel plných lícových Klinker dl 190 až 215 na maltu z hydraulického pojiva včetně spárování</t>
  </si>
  <si>
    <t>835179753</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</si>
  <si>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Klinker se oceňuje prosté vyzdění včetně spárování zdící a spárovací maltou, kotvené lícové zdivo se oceňuje cenami souboru cen 313 23-4 . Zdivo lícové obkladové Klinker. </t>
  </si>
  <si>
    <t>0,6*0,6*17,5 " Zbývající část 17,5 m</t>
  </si>
  <si>
    <t>19</t>
  </si>
  <si>
    <t>R 317.3</t>
  </si>
  <si>
    <t xml:space="preserve">Úprava chrliče (odvodnění parkoviště) </t>
  </si>
  <si>
    <t>459696892</t>
  </si>
  <si>
    <t>20</t>
  </si>
  <si>
    <t>R 317.4</t>
  </si>
  <si>
    <t>Vyspravení zdiva z rubové strany po provedení odkopávky, doplnění, přespárování v rozsahu cca 50 %</t>
  </si>
  <si>
    <t>-634376408</t>
  </si>
  <si>
    <t>17,5*0,6*0,5</t>
  </si>
  <si>
    <t>Komunikace</t>
  </si>
  <si>
    <t>596412210</t>
  </si>
  <si>
    <t>Kladení dlažby z betonových vegetačních dlaždic pozemních komunikací s ložem z kameniva těženého nebo drceného tl. do 50 mm, s vyplněním spár a vegetačních otvorů, s hutněním vibrováním tl. 80 mm, pro plochy do 50 m2</t>
  </si>
  <si>
    <t>2043717232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</si>
  <si>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</si>
  <si>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22</t>
  </si>
  <si>
    <t>592281050</t>
  </si>
  <si>
    <t>tvárnice betonová zatravňovací 50x50x8 cm</t>
  </si>
  <si>
    <t>-1574573080</t>
  </si>
  <si>
    <t>40*4,01 'Přepočtené koeficientem množství</t>
  </si>
  <si>
    <t>23</t>
  </si>
  <si>
    <t>911111111</t>
  </si>
  <si>
    <t>Montáž zábradlí ocelového zabetonovaného</t>
  </si>
  <si>
    <t>-700229521</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</si>
  <si>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</si>
  <si>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68,5</t>
  </si>
  <si>
    <t>24</t>
  </si>
  <si>
    <t>R 150.1</t>
  </si>
  <si>
    <t xml:space="preserve">Zábradlí na koruně zdi včetně povrchové úpravy </t>
  </si>
  <si>
    <t>2114495810</t>
  </si>
  <si>
    <t>25</t>
  </si>
  <si>
    <t>916131213</t>
  </si>
  <si>
    <t>Osazení silničního obrubníku betonového se zřízením lože, s vyplněním a zatřením spár cementovou maltou stojatého s boční opěrou z betonu prostého tř. C 12/15, do lože z betonu prostého téže značky</t>
  </si>
  <si>
    <t>1953843636</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</si>
  <si>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</si>
  <si>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26</t>
  </si>
  <si>
    <t>592174100</t>
  </si>
  <si>
    <t>obrubník betonový chodníkový 100x10x25 cm</t>
  </si>
  <si>
    <t>762340190</t>
  </si>
  <si>
    <t>10*1,01 'Přepočtené koeficientem množství</t>
  </si>
  <si>
    <t>27</t>
  </si>
  <si>
    <t>935112111</t>
  </si>
  <si>
    <t>Osazení betonového příkopového žlabu s vyplněním a zatřením spár cementovou maltou s ložem tl. 100 mm z betonu prostého tř. C 12/15 z betonových příkopových tvárnic šířky do 500 mm</t>
  </si>
  <si>
    <t>-1209121914</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</si>
  <si>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</si>
  <si>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27,2 " Odvodňovací betonový žlab v prostoru vysvahování osazen do spádu k chrliči do maltovho lože 0,5 m</t>
  </si>
  <si>
    <t>28</t>
  </si>
  <si>
    <t>592275180</t>
  </si>
  <si>
    <t>žlabovka betonová 50x50x13 cm</t>
  </si>
  <si>
    <t>-409937868</t>
  </si>
  <si>
    <t>27,2</t>
  </si>
  <si>
    <t>27,2*2,01 'Přepočtené koeficientem množství</t>
  </si>
  <si>
    <t>29</t>
  </si>
  <si>
    <t>962032432</t>
  </si>
  <si>
    <t>Bourání zdiva nadzákladového z cihel nebo tvárnic z dutých cihel nebo tvárnic pálených nebo nepálených, na maltu vápennou nebo vápenocementovou, objemu přes 1 m3</t>
  </si>
  <si>
    <t>185260201</t>
  </si>
  <si>
    <t xml:space="preserve">Poznámka k souboru cen:
1. Bourání pilířů o průřezu přes 0,36 m2 se oceňuje příslušnými cenami -2230, -2231, -2240, -2241,-2253 a -2254 jako bourání zdiva nadzákladového cihelného. </t>
  </si>
  <si>
    <t>17,5*0,6*0,6</t>
  </si>
  <si>
    <t>30</t>
  </si>
  <si>
    <t>985111111</t>
  </si>
  <si>
    <t>Otlučení nebo odsekání vrstev omítek stěn</t>
  </si>
  <si>
    <t>1381067863</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</si>
  <si>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</si>
  <si>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20*5*0,05 " cca 5 % plochy</t>
  </si>
  <si>
    <t>31</t>
  </si>
  <si>
    <t>985111192</t>
  </si>
  <si>
    <t>Otlučení nebo odsekání vrstev omítek Příplatek k cenám otlučení omítek za plochu do 10 m2 jednotlivě</t>
  </si>
  <si>
    <t>-1968480945</t>
  </si>
  <si>
    <t>32</t>
  </si>
  <si>
    <t>985211111</t>
  </si>
  <si>
    <t>Vyklínování uvolněných kamenů zdiva úlomky kamene, popřípadě cihel délky spáry na 1 m2 upravované plochy do 6 m</t>
  </si>
  <si>
    <t>1985012433</t>
  </si>
  <si>
    <t xml:space="preserve">Poznámka k souboru cen:
1. Množství měrných jednotek se určuje v m2 pohledové plochy skutečně vyklínovaného zdiva. 2. V cenách nejsou započteny náklady vyčištění trhlin a dutin ve zdivu, které se oceňují cenami souboru cen 985 14-1. 3. Délce spáry na 1 m2 upravované plochy odpovídají tyto počty kamenů: a) do 6 m - do 10 kusů na 1 m2, b) přes 6 do 12 m - přes 10 do 35 kusů na 1 m2, c) do 12 m - přes 35 kusů na 1 m2. </t>
  </si>
  <si>
    <t>87*0,05 " cca 5 % plochy</t>
  </si>
  <si>
    <t>33</t>
  </si>
  <si>
    <t>985231111</t>
  </si>
  <si>
    <t>Spárování zdiva hloubky do 40 mm aktivovanou maltou délky spáry na 1 m2 upravované plochy do 6 m</t>
  </si>
  <si>
    <t>-72755479</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</si>
  <si>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</si>
  <si>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(406,7+56,94)*0,5*0,05 " 5 % plochy</t>
  </si>
  <si>
    <t>34</t>
  </si>
  <si>
    <t>985233111</t>
  </si>
  <si>
    <t>Úprava spár po spárování zdiva kamenného nebo cihelného délky spáry na 1 m2 upravované plochy do 6 m uhlazením</t>
  </si>
  <si>
    <t>1477809826</t>
  </si>
  <si>
    <t xml:space="preserve">Poznámka k souboru cen:
1. Délce spáry na 1 m2 upravované plochy odpovídají tyto počty kamenů: a) do 6 m - do10 kusů na 1 m2, b) přes 6 do 12 m - přes 10 do 35 kusů na 1 m2, c) přes 12 m - přes 35 kusů na 1 m2. </t>
  </si>
  <si>
    <t>(406,7+56,94 )*0,05" 5 % z plochy</t>
  </si>
  <si>
    <t>997</t>
  </si>
  <si>
    <t>Přesun sutě</t>
  </si>
  <si>
    <t>35</t>
  </si>
  <si>
    <t>997002511</t>
  </si>
  <si>
    <t>Vodorovné přemístění suti a vybouraných hmot bez naložení, se složením a hrubým urovnáním na vzdálenost do 1 km</t>
  </si>
  <si>
    <t>-1547838948</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</si>
  <si>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</si>
  <si>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36</t>
  </si>
  <si>
    <t>997002519</t>
  </si>
  <si>
    <t>Vodorovné přemístění suti a vybouraných hmot bez naložení, se složením a hrubým urovnáním Příplatek k ceně za každý další i započatý 1 km přes 1 km</t>
  </si>
  <si>
    <t>1459474530</t>
  </si>
  <si>
    <t>7,718*24 'Přepočtené koeficientem množství</t>
  </si>
  <si>
    <t>37</t>
  </si>
  <si>
    <t>997013831</t>
  </si>
  <si>
    <t>Poplatek za uložení stavebního odpadu na skládce (skládkovné) směsného</t>
  </si>
  <si>
    <t>316686220</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</si>
  <si>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</si>
  <si>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38</t>
  </si>
  <si>
    <t>-1005754410</t>
  </si>
  <si>
    <t>39</t>
  </si>
  <si>
    <t>-583685843</t>
  </si>
  <si>
    <t>2.1 - Opěrná zeď 1 - položky vyvolané přerušením prací</t>
  </si>
  <si>
    <t>132 58 R</t>
  </si>
  <si>
    <t>Odtěžení provizorního ochranného zásypu z rýh</t>
  </si>
  <si>
    <t>-2039739710</t>
  </si>
  <si>
    <t>70*0,4*0,6</t>
  </si>
  <si>
    <t>-2014557065</t>
  </si>
  <si>
    <t>-1397907221</t>
  </si>
  <si>
    <t>16,8*15 'Přepočtené koeficientem množství</t>
  </si>
  <si>
    <t>-463595011</t>
  </si>
  <si>
    <t>2052274276</t>
  </si>
  <si>
    <t>16,8*1,8 'Přepočtené koeficientem množství</t>
  </si>
  <si>
    <t>315 12 R</t>
  </si>
  <si>
    <t>Kontrola povrchu stěny</t>
  </si>
  <si>
    <t>-1144710118</t>
  </si>
  <si>
    <t>1 " kontrola  provedení 456 m2, uvažováno dále s opravou do 5%</t>
  </si>
  <si>
    <t>357 48 R</t>
  </si>
  <si>
    <t>Odstranění provizorní ochrany koruny zdi</t>
  </si>
  <si>
    <t>bm</t>
  </si>
  <si>
    <t>1122281617</t>
  </si>
  <si>
    <t>17,5</t>
  </si>
  <si>
    <t>941111131</t>
  </si>
  <si>
    <t>Montáž lešení řadového trubkového lehkého pracovního s podlahami s provozním zatížením tř. 3 do 200 kg/m2 šířky tř. W12 přes 1,2 do 1,5 m, výšky do 10 m</t>
  </si>
  <si>
    <t>-2092379749</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</si>
  <si>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</si>
  <si>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941111231</t>
  </si>
  <si>
    <t>Montáž lešení řadového trubkového lehkého pracovního s podlahami s provozním zatížením tř. 3 do 200 kg/m2 Příplatek za první a každý další den použití lešení k ceně -1131</t>
  </si>
  <si>
    <t>245603137</t>
  </si>
  <si>
    <t>410,000*30 " 30 dní</t>
  </si>
  <si>
    <t>941111831</t>
  </si>
  <si>
    <t>Demontáž lešení řadového trubkového lehkého pracovního s podlahami s provozním zatížením tř. 3 do 200 kg/m2 šířky tř. W12 přes 1,2 do 1,5 m, výšky do 10 m</t>
  </si>
  <si>
    <t>1392603831</t>
  </si>
  <si>
    <t xml:space="preserve">Poznámka k souboru cen:
1. Demontáž lešení řadového trubkového lehkého výšky přes 25 m se oceňuje individuálně. </t>
  </si>
  <si>
    <t>3 - Opěrná zeď 2A, 2B</t>
  </si>
  <si>
    <t xml:space="preserve">    6 - Úpravy povrchů, podlahy a osazování výplní</t>
  </si>
  <si>
    <t xml:space="preserve">    8 - Trubní vedení</t>
  </si>
  <si>
    <t>PSV - Práce a dodávky PSV</t>
  </si>
  <si>
    <t xml:space="preserve">    767 - Konstrukce zámečnické</t>
  </si>
  <si>
    <t>122201102</t>
  </si>
  <si>
    <t>Odkopávky a prokopávky nezapažené s přehozením výkopku na vzdálenost do 3 m nebo s naložením na dopravní prostředek v hornině tř. 3 přes 100 do 1 000 m3</t>
  </si>
  <si>
    <t>-357406163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</si>
  <si>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</si>
  <si>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30 </t>
  </si>
  <si>
    <t>5*12*1,5</t>
  </si>
  <si>
    <t>750</t>
  </si>
  <si>
    <t>132201202</t>
  </si>
  <si>
    <t>Hloubení zapažených i nezapažených rýh šířky přes 600 do 2 000 mm s urovnáním dna do předepsaného profilu a spádu v hornině tř. 3 přes 100 do 1 000 m3</t>
  </si>
  <si>
    <t>-505975606</t>
  </si>
  <si>
    <t>65*0,3*1</t>
  </si>
  <si>
    <t>(40+18,2+4,1+13,8+6+21,6+8,5+1,5)*2*1,5</t>
  </si>
  <si>
    <t>1489490447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</si>
  <si>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</si>
  <si>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výkopku nebo sypaniny po suchu na obvyklém dopravním prostředku, bez naložení výkopku, avšak se složením bez rozhrnutí z horniny tř. 1 až 4 na vzdálenost Příplatek k ceně za každých dalších i započatých 1 000 m</t>
  </si>
  <si>
    <t>1846444333</t>
  </si>
  <si>
    <t>870*15</t>
  </si>
  <si>
    <t>721904025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</si>
  <si>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</si>
  <si>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sypaniny poplatek za uložení sypaniny na skládce (skládkovné)</t>
  </si>
  <si>
    <t>-578040356</t>
  </si>
  <si>
    <t>870*1,8</t>
  </si>
  <si>
    <t>174101101</t>
  </si>
  <si>
    <t>Zásyp sypaninou z jakékoliv horniny s uložením výkopku ve vrstvách se zhutněním jam, šachet, rýh nebo kolem objektů v těchto vykopávkách</t>
  </si>
  <si>
    <t>68768621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</si>
  <si>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</si>
  <si>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-60133851</t>
  </si>
  <si>
    <t>5*12</t>
  </si>
  <si>
    <t>113,7*2</t>
  </si>
  <si>
    <t>65*2</t>
  </si>
  <si>
    <t>40</t>
  </si>
  <si>
    <t>2002734991</t>
  </si>
  <si>
    <t>-167993388</t>
  </si>
  <si>
    <t>457,4*0,025 'Přepočtené koeficientem množství</t>
  </si>
  <si>
    <t>R 317.1a</t>
  </si>
  <si>
    <t>Zdivo koruny opěrné zdi z cihel plných lícových Klinker dl 190 až 215 na maltu z hydraulického pojiva včetně spárování</t>
  </si>
  <si>
    <t>980457342</t>
  </si>
  <si>
    <t>81,9</t>
  </si>
  <si>
    <t>"60% lícové zdivo" 81,9*0,6</t>
  </si>
  <si>
    <t>R 317.1.1</t>
  </si>
  <si>
    <t>Zdivo koruny opěrné zdi z cihel plných ldl 190 až 215 na maltu z hydraulického pojiva včetně spárování</t>
  </si>
  <si>
    <t>653200894</t>
  </si>
  <si>
    <t>"40% zdivo z plných cihel" 81,9*0,4</t>
  </si>
  <si>
    <t>R 600.1</t>
  </si>
  <si>
    <t xml:space="preserve">Provedení sjednocujícího nátěru vstupu do bastionů (ocelové dveře a železobetonový překlad) </t>
  </si>
  <si>
    <t>925866698</t>
  </si>
  <si>
    <t>R 600.4</t>
  </si>
  <si>
    <t xml:space="preserve">Oprava nároží z pískovcových bloků, oprava provedena z pískovcových desek min. tloušťky 70 mm, odsekání poškozeného zdiva </t>
  </si>
  <si>
    <t>-1668477481</t>
  </si>
  <si>
    <t>6*(0,5+0,5)</t>
  </si>
  <si>
    <t>R 600.6</t>
  </si>
  <si>
    <t xml:space="preserve">Sanace průzkumných vrtů </t>
  </si>
  <si>
    <t>-968323506</t>
  </si>
  <si>
    <t>R 61131</t>
  </si>
  <si>
    <t>Dočasná ochranná vápenná omítka tl. 20-30 mm na opukovém zdivu</t>
  </si>
  <si>
    <t>898813074</t>
  </si>
  <si>
    <t>Úpravy povrchů, podlahy a osazování výplní</t>
  </si>
  <si>
    <t>R 601.1</t>
  </si>
  <si>
    <t>-518751505</t>
  </si>
  <si>
    <t>1,5+9</t>
  </si>
  <si>
    <t>R 601.2</t>
  </si>
  <si>
    <t xml:space="preserve">Repase a nátěr mříže </t>
  </si>
  <si>
    <t>Ks</t>
  </si>
  <si>
    <t>501421091</t>
  </si>
  <si>
    <t>R 601.3</t>
  </si>
  <si>
    <t>Nové dubové dveře 2*0,8</t>
  </si>
  <si>
    <t>-481037101</t>
  </si>
  <si>
    <t>R 601.4</t>
  </si>
  <si>
    <t xml:space="preserve">Provizorní přemístění a zpětná montáž informační tabule </t>
  </si>
  <si>
    <t>-1260113914</t>
  </si>
  <si>
    <t>R 602.1</t>
  </si>
  <si>
    <t>Osazení původních pískovcových bloků - restaurátorský záměr</t>
  </si>
  <si>
    <t>-520088416</t>
  </si>
  <si>
    <t>"19 ks  + 19 ks" 2</t>
  </si>
  <si>
    <t>R 602.2</t>
  </si>
  <si>
    <t>Osazení nových pískovcových bloků - restaurátorský záměr</t>
  </si>
  <si>
    <t>-1921902521</t>
  </si>
  <si>
    <t>17*(0,2*0,25*1,5)</t>
  </si>
  <si>
    <t>17*(0,3*0,2*0,5)</t>
  </si>
  <si>
    <t>"(8+7,5+7+3,5+3)/1,8 "</t>
  </si>
  <si>
    <t>R 553</t>
  </si>
  <si>
    <t>Pískovcové bloky - restaurátorský záměr</t>
  </si>
  <si>
    <t>-1634646632</t>
  </si>
  <si>
    <t>Trubní vedení</t>
  </si>
  <si>
    <t>899712111</t>
  </si>
  <si>
    <t>Orientační tabulky na vodovodních a kanalizačních řadech na zdivu</t>
  </si>
  <si>
    <t>-2073145758</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</si>
  <si>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</si>
  <si>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R 85231</t>
  </si>
  <si>
    <t>Montáž litinového svodu DN 150 s čistícím kusem, nátěr ochranný v odstínu RAL 7016 (bude napojen na stávající potrubí vnějšího změřeného rozměru 180 mm, odhad vnitřního rozměru 150 mm)</t>
  </si>
  <si>
    <t>87951855</t>
  </si>
  <si>
    <t>-963391202</t>
  </si>
  <si>
    <t>597094196</t>
  </si>
  <si>
    <t>925*60</t>
  </si>
  <si>
    <t>13014805</t>
  </si>
  <si>
    <t>-1753775088</t>
  </si>
  <si>
    <t>1,2*0,6*113,7 " koruna zdi"</t>
  </si>
  <si>
    <t>962042321</t>
  </si>
  <si>
    <t>Bourání zdiva z betonu prostého nadzákladového objemu přes 1 m3</t>
  </si>
  <si>
    <t>-303558616</t>
  </si>
  <si>
    <t xml:space="preserve">Poznámka k souboru cen:
1. Bourání pilířů o průřezu přes 0,36 m2 se oceňuje cenami -2320 a - 2321 jako bourání zdiva nadzákladového z betonu prostého. </t>
  </si>
  <si>
    <t>(8,0+7,5+7,0+3,5+3,0)*0,3*0,3</t>
  </si>
  <si>
    <t>985131111</t>
  </si>
  <si>
    <t>Očištění ploch stěn, rubu kleneb a podlah tlakovou vodou</t>
  </si>
  <si>
    <t>1088816772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</si>
  <si>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</si>
  <si>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(253+672)*0,3</t>
  </si>
  <si>
    <t>985142111</t>
  </si>
  <si>
    <t>Vysekání spojovací hmoty ze spár zdiva včetně vyčištění hloubky spáry do 40 mm délky spáry na 1 m2 upravované plochy do 6 m</t>
  </si>
  <si>
    <t>1551750362</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</si>
  <si>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</si>
  <si>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(253+672)*0,3  "cihelné"</t>
  </si>
  <si>
    <t>(253+672)*0,7*0,5  "kamenné 50 % přezdívané plochy"</t>
  </si>
  <si>
    <t>985142211</t>
  </si>
  <si>
    <t>Vysekání spojovací hmoty ze spár zdiva včetně vyčištění hloubky spáry přes 40 mm délky spáry na 1 m2 upravované plochy do 6 m</t>
  </si>
  <si>
    <t>-236801034</t>
  </si>
  <si>
    <t>1591310148</t>
  </si>
  <si>
    <t>985221023</t>
  </si>
  <si>
    <t>Postupné rozebírání zdiva pro další použití cihelného, objemu přes 3 m3</t>
  </si>
  <si>
    <t>-1130408188</t>
  </si>
  <si>
    <t xml:space="preserve">Poznámka k souboru cen:
1. V cenách jsou započteny i náklady na očištění cihel nebo kamene. </t>
  </si>
  <si>
    <t>"70 % z celkové plochy zdi</t>
  </si>
  <si>
    <t>(253+672)*0,7*0,15*1,5</t>
  </si>
  <si>
    <t>985222101</t>
  </si>
  <si>
    <t>Sbírání a třídění kamene nebo cihel ručně ze suti s očištěním cihel</t>
  </si>
  <si>
    <t>1486553191</t>
  </si>
  <si>
    <t xml:space="preserve">Poznámka k souboru cen:
1. Množství měrných jednotek se určuje v m3 nasbíraného kamene nebo cihel. 2. V ceně jsou započteny i náklady na: a) očištění sebraného kamene nebo cihel od zeminy a jiných nečistot, včetně ostříkání tlakovou vodou, b) vodorovné přemístění sesbíraných kamenů nebo na vzdálenost do 20 m, c) uložení očištěného kamene nebo cihel do figur nebo jeho naložení na dopravní prostředek. </t>
  </si>
  <si>
    <t>"70 % z celkové plochy zdi výběr pro 30 % ploch  ze starých cihel</t>
  </si>
  <si>
    <t>(253+672)*0,3*0,15*1,5</t>
  </si>
  <si>
    <t>985223112a</t>
  </si>
  <si>
    <t>Přezdívání zdiva do aktivované malty cihelného, objemu přes 3 m3</t>
  </si>
  <si>
    <t>1691028883</t>
  </si>
  <si>
    <t>" (253+672)*0,7 "</t>
  </si>
  <si>
    <t>370*0,15*1,5</t>
  </si>
  <si>
    <t>" 40% rozdahu zdiva se uvažuje přezdění z nových cihel"</t>
  </si>
  <si>
    <t>(675-370)*0,15*1,5</t>
  </si>
  <si>
    <t>" 30% rozdahu zdiva se uvažuje přezdění ze starých cihel "</t>
  </si>
  <si>
    <t>R 596.1</t>
  </si>
  <si>
    <t>Cihelné zdivo Klinker cihly lícové</t>
  </si>
  <si>
    <t>1050082699</t>
  </si>
  <si>
    <t>P</t>
  </si>
  <si>
    <t xml:space="preserve">Poznámka k položce:
Spotřeba: </t>
  </si>
  <si>
    <t>"uvažováno rozdělení 70 %, spára 1 cm</t>
  </si>
  <si>
    <t>40*715</t>
  </si>
  <si>
    <t>R 596.1.1</t>
  </si>
  <si>
    <t xml:space="preserve">Cihelné zdivo Klinker cihly lícové </t>
  </si>
  <si>
    <t>1081246163</t>
  </si>
  <si>
    <t>Poznámka k položce:
Spotřeba:</t>
  </si>
  <si>
    <t>" 30 % zdiva, spára 1 cm</t>
  </si>
  <si>
    <t>25*1016</t>
  </si>
  <si>
    <t>R 596.1.2</t>
  </si>
  <si>
    <t>1232849695</t>
  </si>
  <si>
    <t>25*534</t>
  </si>
  <si>
    <t>41</t>
  </si>
  <si>
    <t>-2146519354</t>
  </si>
  <si>
    <t>42</t>
  </si>
  <si>
    <t>985232111</t>
  </si>
  <si>
    <t>Hloubkové spárování zdiva hloubky přes 40 do 80 mm aktivovanou maltou délky spáry na 1 m2 upravované plochy do 6 m</t>
  </si>
  <si>
    <t>1123976880</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</si>
  <si>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</si>
  <si>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43</t>
  </si>
  <si>
    <t>397192038</t>
  </si>
  <si>
    <t>(253+672)*0,7</t>
  </si>
  <si>
    <t>44</t>
  </si>
  <si>
    <t>985311211</t>
  </si>
  <si>
    <t>Reprofilace betonu sanačními maltami na cementové bázi ručně líce kleneb a podhledů, tloušťky do 10 mm</t>
  </si>
  <si>
    <t>-948306665</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</si>
  <si>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</si>
  <si>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3*0,5</t>
  </si>
  <si>
    <t>45</t>
  </si>
  <si>
    <t>985411111</t>
  </si>
  <si>
    <t>Beztlakové zalití trhlin a dutin aktivovanou maltou</t>
  </si>
  <si>
    <t>-430051547</t>
  </si>
  <si>
    <t xml:space="preserve">Poznámka k souboru cen:
1. Množství měrných jednotek se určuje v m3 objemu trhliny nebo dutiny. 2. V ceně nejsou započteny náklady na vyčištění dutin; toto vyčištění se oceňuje cenami souboru cen 985 14-1 Vyčištění trhlin nebo dutin ve zdivu. </t>
  </si>
  <si>
    <t>46</t>
  </si>
  <si>
    <t>R 15381 1</t>
  </si>
  <si>
    <t>Přídavná šroubovitá nerezová výztuž pro sanaci trhlin v drážce včetně vyfrézování a zalití kotevní maltou v cihelném nebo kamenném zdivu hloubky do 70 mm 1 táhlo průměru 4,5 mm</t>
  </si>
  <si>
    <t>1905894808</t>
  </si>
  <si>
    <t>"uvažují se 4 spony dl 1,5 m na m2 v 50 % plochy zdi</t>
  </si>
  <si>
    <t>406,700*4*1,5*0,5</t>
  </si>
  <si>
    <t>47</t>
  </si>
  <si>
    <t>R 962.1</t>
  </si>
  <si>
    <t xml:space="preserve">Demontáž koruny - pískovec </t>
  </si>
  <si>
    <t>738134967</t>
  </si>
  <si>
    <t>19*0,2*0,25*1,5</t>
  </si>
  <si>
    <t>19*0,3*0,2*0,5</t>
  </si>
  <si>
    <t>48</t>
  </si>
  <si>
    <t>R 985</t>
  </si>
  <si>
    <t>Dozdívání kamenného zdiva za lícem cihelné zdi v tl. cca 30 cm</t>
  </si>
  <si>
    <t>1944945073</t>
  </si>
  <si>
    <t>49</t>
  </si>
  <si>
    <t>714787612</t>
  </si>
  <si>
    <t>50</t>
  </si>
  <si>
    <t>1509421877</t>
  </si>
  <si>
    <t>702,562*24 'Přepočtené koeficientem množství</t>
  </si>
  <si>
    <t>51</t>
  </si>
  <si>
    <t>-1999547733</t>
  </si>
  <si>
    <t>52</t>
  </si>
  <si>
    <t>-639178837</t>
  </si>
  <si>
    <t>53</t>
  </si>
  <si>
    <t>-197541610</t>
  </si>
  <si>
    <t>PSV</t>
  </si>
  <si>
    <t>Práce a dodávky PSV</t>
  </si>
  <si>
    <t>767</t>
  </si>
  <si>
    <t>Konstrukce zámečnické</t>
  </si>
  <si>
    <t>54</t>
  </si>
  <si>
    <t>R 767.1a</t>
  </si>
  <si>
    <t xml:space="preserve">Odstranění všech starých armatur a vedení </t>
  </si>
  <si>
    <t>-1058451563</t>
  </si>
  <si>
    <t>55</t>
  </si>
  <si>
    <t>R 767.3</t>
  </si>
  <si>
    <t>-919170449</t>
  </si>
  <si>
    <t>R 767.3a</t>
  </si>
  <si>
    <t>263918156</t>
  </si>
  <si>
    <t>57</t>
  </si>
  <si>
    <t>R 767.4</t>
  </si>
  <si>
    <t>-1414080367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</si>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</sst>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8"/>
      <color rgb="FF505050"/>
      <name val="Trebuchet MS"/>
      <family val="2"/>
    </font>
    <font>
      <sz val="10"/>
      <color rgb="FF003366"/>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35"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7" fontId="8" fillId="0" borderId="0" xfId="0" applyNumberFormat="1" applyFont="1" applyAlignment="1" applyProtection="1">
      <alignment vertical="center"/>
      <protection/>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left" vertical="center"/>
      <protection/>
    </xf>
    <xf numFmtId="0" fontId="9" fillId="0" borderId="23" xfId="0" applyFont="1" applyBorder="1" applyAlignment="1" applyProtection="1">
      <alignment vertical="center"/>
      <protection/>
    </xf>
    <xf numFmtId="0" fontId="9" fillId="0" borderId="23" xfId="0" applyFont="1" applyBorder="1" applyAlignment="1" applyProtection="1">
      <alignment vertical="center"/>
      <protection locked="0"/>
    </xf>
    <xf numFmtId="4" fontId="9" fillId="0" borderId="23"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14" fontId="3" fillId="3" borderId="0" xfId="0" applyNumberFormat="1" applyFont="1" applyFill="1" applyBorder="1" applyAlignment="1" applyProtection="1">
      <alignment horizontal="left" vertical="center"/>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0" fillId="0" borderId="0" xfId="0"/>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6"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1">
      <pane ySplit="1" topLeftCell="A34" activePane="bottomLeft" state="frozen"/>
      <selection pane="bottomLeft" activeCell="AN9" sqref="AN9"/>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67"/>
      <c r="AS2" s="367"/>
      <c r="AT2" s="367"/>
      <c r="AU2" s="367"/>
      <c r="AV2" s="367"/>
      <c r="AW2" s="367"/>
      <c r="AX2" s="367"/>
      <c r="AY2" s="367"/>
      <c r="AZ2" s="367"/>
      <c r="BA2" s="367"/>
      <c r="BB2" s="367"/>
      <c r="BC2" s="367"/>
      <c r="BD2" s="367"/>
      <c r="BE2" s="367"/>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4" t="s">
        <v>16</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28"/>
      <c r="AQ5" s="30"/>
      <c r="BE5" s="332" t="s">
        <v>17</v>
      </c>
      <c r="BS5" s="23" t="s">
        <v>8</v>
      </c>
    </row>
    <row r="6" spans="2:71" ht="36.95" customHeight="1">
      <c r="B6" s="27"/>
      <c r="C6" s="28"/>
      <c r="D6" s="35" t="s">
        <v>18</v>
      </c>
      <c r="E6" s="28"/>
      <c r="F6" s="28"/>
      <c r="G6" s="28"/>
      <c r="H6" s="28"/>
      <c r="I6" s="28"/>
      <c r="J6" s="28"/>
      <c r="K6" s="336" t="s">
        <v>19</v>
      </c>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28"/>
      <c r="AQ6" s="30"/>
      <c r="BE6" s="333"/>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33"/>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31">
        <v>43066</v>
      </c>
      <c r="AO8" s="28"/>
      <c r="AP8" s="28"/>
      <c r="AQ8" s="30"/>
      <c r="BE8" s="333"/>
      <c r="BS8" s="23" t="s">
        <v>28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3"/>
      <c r="BS9" s="23" t="s">
        <v>29</v>
      </c>
    </row>
    <row r="10" spans="2:71" ht="14.45" customHeight="1">
      <c r="B10" s="27"/>
      <c r="C10" s="28"/>
      <c r="D10" s="36" t="s">
        <v>30</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31</v>
      </c>
      <c r="AL10" s="28"/>
      <c r="AM10" s="28"/>
      <c r="AN10" s="34" t="s">
        <v>22</v>
      </c>
      <c r="AO10" s="28"/>
      <c r="AP10" s="28"/>
      <c r="AQ10" s="30"/>
      <c r="BE10" s="333"/>
      <c r="BS10" s="23" t="s">
        <v>20</v>
      </c>
    </row>
    <row r="11" spans="2:71" ht="18.4" customHeight="1">
      <c r="B11" s="27"/>
      <c r="C11" s="28"/>
      <c r="D11" s="28"/>
      <c r="E11" s="34" t="s">
        <v>32</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33</v>
      </c>
      <c r="AL11" s="28"/>
      <c r="AM11" s="28"/>
      <c r="AN11" s="34" t="s">
        <v>22</v>
      </c>
      <c r="AO11" s="28"/>
      <c r="AP11" s="28"/>
      <c r="AQ11" s="30"/>
      <c r="BE11" s="333"/>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3"/>
      <c r="BS12" s="23" t="s">
        <v>20</v>
      </c>
    </row>
    <row r="13" spans="2:71" ht="14.45" customHeight="1">
      <c r="B13" s="27"/>
      <c r="C13" s="28"/>
      <c r="D13" s="36" t="s">
        <v>34</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31</v>
      </c>
      <c r="AL13" s="28"/>
      <c r="AM13" s="28"/>
      <c r="AN13" s="37" t="s">
        <v>35</v>
      </c>
      <c r="AO13" s="28"/>
      <c r="AP13" s="28"/>
      <c r="AQ13" s="30"/>
      <c r="BE13" s="333"/>
      <c r="BS13" s="23" t="s">
        <v>20</v>
      </c>
    </row>
    <row r="14" spans="2:71" ht="15">
      <c r="B14" s="27"/>
      <c r="C14" s="28"/>
      <c r="D14" s="28"/>
      <c r="E14" s="337" t="s">
        <v>35</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6" t="s">
        <v>33</v>
      </c>
      <c r="AL14" s="28"/>
      <c r="AM14" s="28"/>
      <c r="AN14" s="37" t="s">
        <v>35</v>
      </c>
      <c r="AO14" s="28"/>
      <c r="AP14" s="28"/>
      <c r="AQ14" s="30"/>
      <c r="BE14" s="333"/>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3"/>
      <c r="BS15" s="23" t="s">
        <v>6</v>
      </c>
    </row>
    <row r="16" spans="2:71" ht="14.45" customHeight="1">
      <c r="B16" s="27"/>
      <c r="C16" s="28"/>
      <c r="D16" s="36" t="s">
        <v>36</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31</v>
      </c>
      <c r="AL16" s="28"/>
      <c r="AM16" s="28"/>
      <c r="AN16" s="34" t="s">
        <v>22</v>
      </c>
      <c r="AO16" s="28"/>
      <c r="AP16" s="28"/>
      <c r="AQ16" s="30"/>
      <c r="BE16" s="333"/>
      <c r="BS16" s="23" t="s">
        <v>6</v>
      </c>
    </row>
    <row r="17" spans="2:71" ht="18.4" customHeight="1">
      <c r="B17" s="27"/>
      <c r="C17" s="28"/>
      <c r="D17" s="28"/>
      <c r="E17" s="34" t="s">
        <v>26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33</v>
      </c>
      <c r="AL17" s="28"/>
      <c r="AM17" s="28"/>
      <c r="AN17" s="34" t="s">
        <v>22</v>
      </c>
      <c r="AO17" s="28"/>
      <c r="AP17" s="28"/>
      <c r="AQ17" s="30"/>
      <c r="BE17" s="333"/>
      <c r="BS17" s="23" t="s">
        <v>37</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3"/>
      <c r="BS18" s="23" t="s">
        <v>8</v>
      </c>
    </row>
    <row r="19" spans="2:71" ht="14.45" customHeight="1">
      <c r="B19" s="27"/>
      <c r="C19" s="28"/>
      <c r="D19" s="36" t="s">
        <v>38</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3"/>
      <c r="BS19" s="23" t="s">
        <v>8</v>
      </c>
    </row>
    <row r="20" spans="2:71" ht="57" customHeight="1">
      <c r="B20" s="27"/>
      <c r="C20" s="28"/>
      <c r="D20" s="28"/>
      <c r="E20" s="339" t="s">
        <v>39</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28"/>
      <c r="AP20" s="28"/>
      <c r="AQ20" s="30"/>
      <c r="BE20" s="333"/>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3"/>
    </row>
    <row r="22" spans="2:57" ht="6.95" customHeight="1">
      <c r="B22" s="27"/>
      <c r="C22" s="2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8"/>
      <c r="AQ22" s="30"/>
      <c r="BE22" s="333"/>
    </row>
    <row r="23" spans="2:57" s="1" customFormat="1" ht="25.9" customHeight="1">
      <c r="B23" s="39"/>
      <c r="C23" s="40"/>
      <c r="D23" s="41" t="s">
        <v>40</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40">
        <f>ROUND(AG51,2)</f>
        <v>0</v>
      </c>
      <c r="AL23" s="341"/>
      <c r="AM23" s="341"/>
      <c r="AN23" s="341"/>
      <c r="AO23" s="341"/>
      <c r="AP23" s="40"/>
      <c r="AQ23" s="43"/>
      <c r="BE23" s="333"/>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33"/>
    </row>
    <row r="25" spans="2:57" s="1" customFormat="1" ht="13.5">
      <c r="B25" s="39"/>
      <c r="C25" s="40"/>
      <c r="D25" s="40"/>
      <c r="E25" s="40"/>
      <c r="F25" s="40"/>
      <c r="G25" s="40"/>
      <c r="H25" s="40"/>
      <c r="I25" s="40"/>
      <c r="J25" s="40"/>
      <c r="K25" s="40"/>
      <c r="L25" s="342" t="s">
        <v>41</v>
      </c>
      <c r="M25" s="342"/>
      <c r="N25" s="342"/>
      <c r="O25" s="342"/>
      <c r="P25" s="40"/>
      <c r="Q25" s="40"/>
      <c r="R25" s="40"/>
      <c r="S25" s="40"/>
      <c r="T25" s="40"/>
      <c r="U25" s="40"/>
      <c r="V25" s="40"/>
      <c r="W25" s="342" t="s">
        <v>42</v>
      </c>
      <c r="X25" s="342"/>
      <c r="Y25" s="342"/>
      <c r="Z25" s="342"/>
      <c r="AA25" s="342"/>
      <c r="AB25" s="342"/>
      <c r="AC25" s="342"/>
      <c r="AD25" s="342"/>
      <c r="AE25" s="342"/>
      <c r="AF25" s="40"/>
      <c r="AG25" s="40"/>
      <c r="AH25" s="40"/>
      <c r="AI25" s="40"/>
      <c r="AJ25" s="40"/>
      <c r="AK25" s="342" t="s">
        <v>43</v>
      </c>
      <c r="AL25" s="342"/>
      <c r="AM25" s="342"/>
      <c r="AN25" s="342"/>
      <c r="AO25" s="342"/>
      <c r="AP25" s="40"/>
      <c r="AQ25" s="43"/>
      <c r="BE25" s="333"/>
    </row>
    <row r="26" spans="2:57" s="2" customFormat="1" ht="14.45" customHeight="1">
      <c r="B26" s="45"/>
      <c r="C26" s="46"/>
      <c r="D26" s="47" t="s">
        <v>44</v>
      </c>
      <c r="E26" s="46"/>
      <c r="F26" s="47" t="s">
        <v>45</v>
      </c>
      <c r="G26" s="46"/>
      <c r="H26" s="46"/>
      <c r="I26" s="46"/>
      <c r="J26" s="46"/>
      <c r="K26" s="46"/>
      <c r="L26" s="343">
        <v>0.21</v>
      </c>
      <c r="M26" s="344"/>
      <c r="N26" s="344"/>
      <c r="O26" s="344"/>
      <c r="P26" s="46"/>
      <c r="Q26" s="46"/>
      <c r="R26" s="46"/>
      <c r="S26" s="46"/>
      <c r="T26" s="46"/>
      <c r="U26" s="46"/>
      <c r="V26" s="46"/>
      <c r="W26" s="345">
        <f>ROUND(AZ51,2)</f>
        <v>0</v>
      </c>
      <c r="X26" s="344"/>
      <c r="Y26" s="344"/>
      <c r="Z26" s="344"/>
      <c r="AA26" s="344"/>
      <c r="AB26" s="344"/>
      <c r="AC26" s="344"/>
      <c r="AD26" s="344"/>
      <c r="AE26" s="344"/>
      <c r="AF26" s="46"/>
      <c r="AG26" s="46"/>
      <c r="AH26" s="46"/>
      <c r="AI26" s="46"/>
      <c r="AJ26" s="46"/>
      <c r="AK26" s="345">
        <f>ROUND(AV51,2)</f>
        <v>0</v>
      </c>
      <c r="AL26" s="344"/>
      <c r="AM26" s="344"/>
      <c r="AN26" s="344"/>
      <c r="AO26" s="344"/>
      <c r="AP26" s="46"/>
      <c r="AQ26" s="48"/>
      <c r="BE26" s="333"/>
    </row>
    <row r="27" spans="2:57" s="2" customFormat="1" ht="14.45" customHeight="1">
      <c r="B27" s="45"/>
      <c r="C27" s="46"/>
      <c r="D27" s="46"/>
      <c r="E27" s="46"/>
      <c r="F27" s="47" t="s">
        <v>46</v>
      </c>
      <c r="G27" s="46"/>
      <c r="H27" s="46"/>
      <c r="I27" s="46"/>
      <c r="J27" s="46"/>
      <c r="K27" s="46"/>
      <c r="L27" s="343">
        <v>0.15</v>
      </c>
      <c r="M27" s="344"/>
      <c r="N27" s="344"/>
      <c r="O27" s="344"/>
      <c r="P27" s="46"/>
      <c r="Q27" s="46"/>
      <c r="R27" s="46"/>
      <c r="S27" s="46"/>
      <c r="T27" s="46"/>
      <c r="U27" s="46"/>
      <c r="V27" s="46"/>
      <c r="W27" s="345">
        <f>ROUND(BA51,2)</f>
        <v>0</v>
      </c>
      <c r="X27" s="344"/>
      <c r="Y27" s="344"/>
      <c r="Z27" s="344"/>
      <c r="AA27" s="344"/>
      <c r="AB27" s="344"/>
      <c r="AC27" s="344"/>
      <c r="AD27" s="344"/>
      <c r="AE27" s="344"/>
      <c r="AF27" s="46"/>
      <c r="AG27" s="46"/>
      <c r="AH27" s="46"/>
      <c r="AI27" s="46"/>
      <c r="AJ27" s="46"/>
      <c r="AK27" s="345">
        <f>ROUND(AW51,2)</f>
        <v>0</v>
      </c>
      <c r="AL27" s="344"/>
      <c r="AM27" s="344"/>
      <c r="AN27" s="344"/>
      <c r="AO27" s="344"/>
      <c r="AP27" s="46"/>
      <c r="AQ27" s="48"/>
      <c r="BE27" s="333"/>
    </row>
    <row r="28" spans="2:57" s="2" customFormat="1" ht="14.45" customHeight="1" hidden="1">
      <c r="B28" s="45"/>
      <c r="C28" s="46"/>
      <c r="D28" s="46"/>
      <c r="E28" s="46"/>
      <c r="F28" s="47" t="s">
        <v>47</v>
      </c>
      <c r="G28" s="46"/>
      <c r="H28" s="46"/>
      <c r="I28" s="46"/>
      <c r="J28" s="46"/>
      <c r="K28" s="46"/>
      <c r="L28" s="343">
        <v>0.21</v>
      </c>
      <c r="M28" s="344"/>
      <c r="N28" s="344"/>
      <c r="O28" s="344"/>
      <c r="P28" s="46"/>
      <c r="Q28" s="46"/>
      <c r="R28" s="46"/>
      <c r="S28" s="46"/>
      <c r="T28" s="46"/>
      <c r="U28" s="46"/>
      <c r="V28" s="46"/>
      <c r="W28" s="345">
        <f>ROUND(BB51,2)</f>
        <v>0</v>
      </c>
      <c r="X28" s="344"/>
      <c r="Y28" s="344"/>
      <c r="Z28" s="344"/>
      <c r="AA28" s="344"/>
      <c r="AB28" s="344"/>
      <c r="AC28" s="344"/>
      <c r="AD28" s="344"/>
      <c r="AE28" s="344"/>
      <c r="AF28" s="46"/>
      <c r="AG28" s="46"/>
      <c r="AH28" s="46"/>
      <c r="AI28" s="46"/>
      <c r="AJ28" s="46"/>
      <c r="AK28" s="345">
        <v>0</v>
      </c>
      <c r="AL28" s="344"/>
      <c r="AM28" s="344"/>
      <c r="AN28" s="344"/>
      <c r="AO28" s="344"/>
      <c r="AP28" s="46"/>
      <c r="AQ28" s="48"/>
      <c r="BE28" s="333"/>
    </row>
    <row r="29" spans="2:57" s="2" customFormat="1" ht="14.45" customHeight="1" hidden="1">
      <c r="B29" s="45"/>
      <c r="C29" s="46"/>
      <c r="D29" s="46"/>
      <c r="E29" s="46"/>
      <c r="F29" s="47" t="s">
        <v>48</v>
      </c>
      <c r="G29" s="46"/>
      <c r="H29" s="46"/>
      <c r="I29" s="46"/>
      <c r="J29" s="46"/>
      <c r="K29" s="46"/>
      <c r="L29" s="343">
        <v>0.15</v>
      </c>
      <c r="M29" s="344"/>
      <c r="N29" s="344"/>
      <c r="O29" s="344"/>
      <c r="P29" s="46"/>
      <c r="Q29" s="46"/>
      <c r="R29" s="46"/>
      <c r="S29" s="46"/>
      <c r="T29" s="46"/>
      <c r="U29" s="46"/>
      <c r="V29" s="46"/>
      <c r="W29" s="345">
        <f>ROUND(BC51,2)</f>
        <v>0</v>
      </c>
      <c r="X29" s="344"/>
      <c r="Y29" s="344"/>
      <c r="Z29" s="344"/>
      <c r="AA29" s="344"/>
      <c r="AB29" s="344"/>
      <c r="AC29" s="344"/>
      <c r="AD29" s="344"/>
      <c r="AE29" s="344"/>
      <c r="AF29" s="46"/>
      <c r="AG29" s="46"/>
      <c r="AH29" s="46"/>
      <c r="AI29" s="46"/>
      <c r="AJ29" s="46"/>
      <c r="AK29" s="345">
        <v>0</v>
      </c>
      <c r="AL29" s="344"/>
      <c r="AM29" s="344"/>
      <c r="AN29" s="344"/>
      <c r="AO29" s="344"/>
      <c r="AP29" s="46"/>
      <c r="AQ29" s="48"/>
      <c r="BE29" s="333"/>
    </row>
    <row r="30" spans="2:57" s="2" customFormat="1" ht="14.45" customHeight="1" hidden="1">
      <c r="B30" s="45"/>
      <c r="C30" s="46"/>
      <c r="D30" s="46"/>
      <c r="E30" s="46"/>
      <c r="F30" s="47" t="s">
        <v>49</v>
      </c>
      <c r="G30" s="46"/>
      <c r="H30" s="46"/>
      <c r="I30" s="46"/>
      <c r="J30" s="46"/>
      <c r="K30" s="46"/>
      <c r="L30" s="343">
        <v>0</v>
      </c>
      <c r="M30" s="344"/>
      <c r="N30" s="344"/>
      <c r="O30" s="344"/>
      <c r="P30" s="46"/>
      <c r="Q30" s="46"/>
      <c r="R30" s="46"/>
      <c r="S30" s="46"/>
      <c r="T30" s="46"/>
      <c r="U30" s="46"/>
      <c r="V30" s="46"/>
      <c r="W30" s="345">
        <f>ROUND(BD51,2)</f>
        <v>0</v>
      </c>
      <c r="X30" s="344"/>
      <c r="Y30" s="344"/>
      <c r="Z30" s="344"/>
      <c r="AA30" s="344"/>
      <c r="AB30" s="344"/>
      <c r="AC30" s="344"/>
      <c r="AD30" s="344"/>
      <c r="AE30" s="344"/>
      <c r="AF30" s="46"/>
      <c r="AG30" s="46"/>
      <c r="AH30" s="46"/>
      <c r="AI30" s="46"/>
      <c r="AJ30" s="46"/>
      <c r="AK30" s="345">
        <v>0</v>
      </c>
      <c r="AL30" s="344"/>
      <c r="AM30" s="344"/>
      <c r="AN30" s="344"/>
      <c r="AO30" s="344"/>
      <c r="AP30" s="46"/>
      <c r="AQ30" s="48"/>
      <c r="BE30" s="333"/>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33"/>
    </row>
    <row r="32" spans="2:57" s="1" customFormat="1" ht="25.9" customHeight="1">
      <c r="B32" s="39"/>
      <c r="C32" s="49"/>
      <c r="D32" s="50" t="s">
        <v>50</v>
      </c>
      <c r="E32" s="51"/>
      <c r="F32" s="51"/>
      <c r="G32" s="51"/>
      <c r="H32" s="51"/>
      <c r="I32" s="51"/>
      <c r="J32" s="51"/>
      <c r="K32" s="51"/>
      <c r="L32" s="51"/>
      <c r="M32" s="51"/>
      <c r="N32" s="51"/>
      <c r="O32" s="51"/>
      <c r="P32" s="51"/>
      <c r="Q32" s="51"/>
      <c r="R32" s="51"/>
      <c r="S32" s="51"/>
      <c r="T32" s="52" t="s">
        <v>51</v>
      </c>
      <c r="U32" s="51"/>
      <c r="V32" s="51"/>
      <c r="W32" s="51"/>
      <c r="X32" s="346" t="s">
        <v>52</v>
      </c>
      <c r="Y32" s="347"/>
      <c r="Z32" s="347"/>
      <c r="AA32" s="347"/>
      <c r="AB32" s="347"/>
      <c r="AC32" s="51"/>
      <c r="AD32" s="51"/>
      <c r="AE32" s="51"/>
      <c r="AF32" s="51"/>
      <c r="AG32" s="51"/>
      <c r="AH32" s="51"/>
      <c r="AI32" s="51"/>
      <c r="AJ32" s="51"/>
      <c r="AK32" s="348">
        <f>SUM(AK23:AK30)</f>
        <v>0</v>
      </c>
      <c r="AL32" s="347"/>
      <c r="AM32" s="347"/>
      <c r="AN32" s="347"/>
      <c r="AO32" s="349"/>
      <c r="AP32" s="49"/>
      <c r="AQ32" s="53"/>
      <c r="BE32" s="333"/>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53</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04-2017</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50" t="str">
        <f>K6</f>
        <v>Oprava barokního opevnění Prahy - akt. verze 11-2017</v>
      </c>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25</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27</v>
      </c>
      <c r="AJ44" s="61"/>
      <c r="AK44" s="61"/>
      <c r="AL44" s="61"/>
      <c r="AM44" s="352">
        <f>IF(AN8="","",AN8)</f>
        <v>43066</v>
      </c>
      <c r="AN44" s="352"/>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30</v>
      </c>
      <c r="D46" s="61"/>
      <c r="E46" s="61"/>
      <c r="F46" s="61"/>
      <c r="G46" s="61"/>
      <c r="H46" s="61"/>
      <c r="I46" s="61"/>
      <c r="J46" s="61"/>
      <c r="K46" s="61"/>
      <c r="L46" s="64" t="str">
        <f>IF(E11="","",E11)</f>
        <v>Úřad vlády ČR</v>
      </c>
      <c r="M46" s="61"/>
      <c r="N46" s="61"/>
      <c r="O46" s="61"/>
      <c r="P46" s="61"/>
      <c r="Q46" s="61"/>
      <c r="R46" s="61"/>
      <c r="S46" s="61"/>
      <c r="T46" s="61"/>
      <c r="U46" s="61"/>
      <c r="V46" s="61"/>
      <c r="W46" s="61"/>
      <c r="X46" s="61"/>
      <c r="Y46" s="61"/>
      <c r="Z46" s="61"/>
      <c r="AA46" s="61"/>
      <c r="AB46" s="61"/>
      <c r="AC46" s="61"/>
      <c r="AD46" s="61"/>
      <c r="AE46" s="61"/>
      <c r="AF46" s="61"/>
      <c r="AG46" s="61"/>
      <c r="AH46" s="61"/>
      <c r="AI46" s="63" t="s">
        <v>36</v>
      </c>
      <c r="AJ46" s="61"/>
      <c r="AK46" s="61"/>
      <c r="AL46" s="61"/>
      <c r="AM46" s="353" t="str">
        <f>IF(E17="","",E17)</f>
        <v xml:space="preserve"> </v>
      </c>
      <c r="AN46" s="353"/>
      <c r="AO46" s="353"/>
      <c r="AP46" s="353"/>
      <c r="AQ46" s="61"/>
      <c r="AR46" s="59"/>
      <c r="AS46" s="354" t="s">
        <v>54</v>
      </c>
      <c r="AT46" s="355"/>
      <c r="AU46" s="72"/>
      <c r="AV46" s="72"/>
      <c r="AW46" s="72"/>
      <c r="AX46" s="72"/>
      <c r="AY46" s="72"/>
      <c r="AZ46" s="72"/>
      <c r="BA46" s="72"/>
      <c r="BB46" s="72"/>
      <c r="BC46" s="72"/>
      <c r="BD46" s="73"/>
    </row>
    <row r="47" spans="2:56" s="1" customFormat="1" ht="15">
      <c r="B47" s="39"/>
      <c r="C47" s="63" t="s">
        <v>34</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56"/>
      <c r="AT47" s="357"/>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58"/>
      <c r="AT48" s="359"/>
      <c r="AU48" s="40"/>
      <c r="AV48" s="40"/>
      <c r="AW48" s="40"/>
      <c r="AX48" s="40"/>
      <c r="AY48" s="40"/>
      <c r="AZ48" s="40"/>
      <c r="BA48" s="40"/>
      <c r="BB48" s="40"/>
      <c r="BC48" s="40"/>
      <c r="BD48" s="76"/>
    </row>
    <row r="49" spans="2:56" s="1" customFormat="1" ht="29.25" customHeight="1">
      <c r="B49" s="39"/>
      <c r="C49" s="360" t="s">
        <v>55</v>
      </c>
      <c r="D49" s="361"/>
      <c r="E49" s="361"/>
      <c r="F49" s="361"/>
      <c r="G49" s="361"/>
      <c r="H49" s="77"/>
      <c r="I49" s="362" t="s">
        <v>56</v>
      </c>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3" t="s">
        <v>57</v>
      </c>
      <c r="AH49" s="361"/>
      <c r="AI49" s="361"/>
      <c r="AJ49" s="361"/>
      <c r="AK49" s="361"/>
      <c r="AL49" s="361"/>
      <c r="AM49" s="361"/>
      <c r="AN49" s="362" t="s">
        <v>58</v>
      </c>
      <c r="AO49" s="361"/>
      <c r="AP49" s="361"/>
      <c r="AQ49" s="78" t="s">
        <v>59</v>
      </c>
      <c r="AR49" s="59"/>
      <c r="AS49" s="79" t="s">
        <v>60</v>
      </c>
      <c r="AT49" s="80" t="s">
        <v>61</v>
      </c>
      <c r="AU49" s="80" t="s">
        <v>62</v>
      </c>
      <c r="AV49" s="80" t="s">
        <v>63</v>
      </c>
      <c r="AW49" s="80" t="s">
        <v>64</v>
      </c>
      <c r="AX49" s="80" t="s">
        <v>65</v>
      </c>
      <c r="AY49" s="80" t="s">
        <v>66</v>
      </c>
      <c r="AZ49" s="80" t="s">
        <v>67</v>
      </c>
      <c r="BA49" s="80" t="s">
        <v>68</v>
      </c>
      <c r="BB49" s="80" t="s">
        <v>69</v>
      </c>
      <c r="BC49" s="80" t="s">
        <v>70</v>
      </c>
      <c r="BD49" s="81" t="s">
        <v>71</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72</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68">
        <f>ROUND(SUM(AG52:AG56),2)</f>
        <v>0</v>
      </c>
      <c r="AH51" s="368"/>
      <c r="AI51" s="368"/>
      <c r="AJ51" s="368"/>
      <c r="AK51" s="368"/>
      <c r="AL51" s="368"/>
      <c r="AM51" s="368"/>
      <c r="AN51" s="369">
        <f aca="true" t="shared" si="0" ref="AN51:AN56">SUM(AG51,AT51)</f>
        <v>0</v>
      </c>
      <c r="AO51" s="369"/>
      <c r="AP51" s="369"/>
      <c r="AQ51" s="87" t="s">
        <v>22</v>
      </c>
      <c r="AR51" s="69"/>
      <c r="AS51" s="88">
        <f>ROUND(SUM(AS52:AS56),2)</f>
        <v>0</v>
      </c>
      <c r="AT51" s="89">
        <f aca="true" t="shared" si="1" ref="AT51:AT56">ROUND(SUM(AV51:AW51),2)</f>
        <v>0</v>
      </c>
      <c r="AU51" s="90">
        <f>ROUND(SUM(AU52:AU56),5)</f>
        <v>0</v>
      </c>
      <c r="AV51" s="89">
        <f>ROUND(AZ51*L26,2)</f>
        <v>0</v>
      </c>
      <c r="AW51" s="89">
        <f>ROUND(BA51*L27,2)</f>
        <v>0</v>
      </c>
      <c r="AX51" s="89">
        <f>ROUND(BB51*L26,2)</f>
        <v>0</v>
      </c>
      <c r="AY51" s="89">
        <f>ROUND(BC51*L27,2)</f>
        <v>0</v>
      </c>
      <c r="AZ51" s="89">
        <f>ROUND(SUM(AZ52:AZ56),2)</f>
        <v>0</v>
      </c>
      <c r="BA51" s="89">
        <f>ROUND(SUM(BA52:BA56),2)</f>
        <v>0</v>
      </c>
      <c r="BB51" s="89">
        <f>ROUND(SUM(BB52:BB56),2)</f>
        <v>0</v>
      </c>
      <c r="BC51" s="89">
        <f>ROUND(SUM(BC52:BC56),2)</f>
        <v>0</v>
      </c>
      <c r="BD51" s="91">
        <f>ROUND(SUM(BD52:BD56),2)</f>
        <v>0</v>
      </c>
      <c r="BS51" s="92" t="s">
        <v>73</v>
      </c>
      <c r="BT51" s="92" t="s">
        <v>74</v>
      </c>
      <c r="BU51" s="93" t="s">
        <v>75</v>
      </c>
      <c r="BV51" s="92" t="s">
        <v>76</v>
      </c>
      <c r="BW51" s="92" t="s">
        <v>7</v>
      </c>
      <c r="BX51" s="92" t="s">
        <v>77</v>
      </c>
      <c r="CL51" s="92" t="s">
        <v>22</v>
      </c>
    </row>
    <row r="52" spans="1:91" s="5" customFormat="1" ht="16.5" customHeight="1">
      <c r="A52" s="94" t="s">
        <v>78</v>
      </c>
      <c r="B52" s="95"/>
      <c r="C52" s="96"/>
      <c r="D52" s="366" t="s">
        <v>74</v>
      </c>
      <c r="E52" s="366"/>
      <c r="F52" s="366"/>
      <c r="G52" s="366"/>
      <c r="H52" s="366"/>
      <c r="I52" s="97"/>
      <c r="J52" s="366" t="s">
        <v>79</v>
      </c>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4">
        <f>'0 - Vedlejší a ostatní ná...'!J27</f>
        <v>0</v>
      </c>
      <c r="AH52" s="365"/>
      <c r="AI52" s="365"/>
      <c r="AJ52" s="365"/>
      <c r="AK52" s="365"/>
      <c r="AL52" s="365"/>
      <c r="AM52" s="365"/>
      <c r="AN52" s="364">
        <f t="shared" si="0"/>
        <v>0</v>
      </c>
      <c r="AO52" s="365"/>
      <c r="AP52" s="365"/>
      <c r="AQ52" s="98" t="s">
        <v>80</v>
      </c>
      <c r="AR52" s="99"/>
      <c r="AS52" s="100">
        <v>0</v>
      </c>
      <c r="AT52" s="101">
        <f t="shared" si="1"/>
        <v>0</v>
      </c>
      <c r="AU52" s="102">
        <f>'0 - Vedlejší a ostatní ná...'!P77</f>
        <v>0</v>
      </c>
      <c r="AV52" s="101">
        <f>'0 - Vedlejší a ostatní ná...'!J30</f>
        <v>0</v>
      </c>
      <c r="AW52" s="101">
        <f>'0 - Vedlejší a ostatní ná...'!J31</f>
        <v>0</v>
      </c>
      <c r="AX52" s="101">
        <f>'0 - Vedlejší a ostatní ná...'!J32</f>
        <v>0</v>
      </c>
      <c r="AY52" s="101">
        <f>'0 - Vedlejší a ostatní ná...'!J33</f>
        <v>0</v>
      </c>
      <c r="AZ52" s="101">
        <f>'0 - Vedlejší a ostatní ná...'!F30</f>
        <v>0</v>
      </c>
      <c r="BA52" s="101">
        <f>'0 - Vedlejší a ostatní ná...'!F31</f>
        <v>0</v>
      </c>
      <c r="BB52" s="101">
        <f>'0 - Vedlejší a ostatní ná...'!F32</f>
        <v>0</v>
      </c>
      <c r="BC52" s="101">
        <f>'0 - Vedlejší a ostatní ná...'!F33</f>
        <v>0</v>
      </c>
      <c r="BD52" s="103">
        <f>'0 - Vedlejší a ostatní ná...'!F34</f>
        <v>0</v>
      </c>
      <c r="BT52" s="104" t="s">
        <v>24</v>
      </c>
      <c r="BV52" s="104" t="s">
        <v>76</v>
      </c>
      <c r="BW52" s="104" t="s">
        <v>81</v>
      </c>
      <c r="BX52" s="104" t="s">
        <v>7</v>
      </c>
      <c r="CL52" s="104" t="s">
        <v>22</v>
      </c>
      <c r="CM52" s="104" t="s">
        <v>82</v>
      </c>
    </row>
    <row r="53" spans="1:91" s="5" customFormat="1" ht="16.5" customHeight="1">
      <c r="A53" s="94" t="s">
        <v>78</v>
      </c>
      <c r="B53" s="95"/>
      <c r="C53" s="96"/>
      <c r="D53" s="366" t="s">
        <v>24</v>
      </c>
      <c r="E53" s="366"/>
      <c r="F53" s="366"/>
      <c r="G53" s="366"/>
      <c r="H53" s="366"/>
      <c r="I53" s="97"/>
      <c r="J53" s="366" t="s">
        <v>83</v>
      </c>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4">
        <f>'1 - Přípravné práce'!J27</f>
        <v>0</v>
      </c>
      <c r="AH53" s="365"/>
      <c r="AI53" s="365"/>
      <c r="AJ53" s="365"/>
      <c r="AK53" s="365"/>
      <c r="AL53" s="365"/>
      <c r="AM53" s="365"/>
      <c r="AN53" s="364">
        <f t="shared" si="0"/>
        <v>0</v>
      </c>
      <c r="AO53" s="365"/>
      <c r="AP53" s="365"/>
      <c r="AQ53" s="98" t="s">
        <v>80</v>
      </c>
      <c r="AR53" s="99"/>
      <c r="AS53" s="100">
        <v>0</v>
      </c>
      <c r="AT53" s="101">
        <f t="shared" si="1"/>
        <v>0</v>
      </c>
      <c r="AU53" s="102">
        <f>'1 - Přípravné práce'!P80</f>
        <v>0</v>
      </c>
      <c r="AV53" s="101">
        <f>'1 - Přípravné práce'!J30</f>
        <v>0</v>
      </c>
      <c r="AW53" s="101">
        <f>'1 - Přípravné práce'!J31</f>
        <v>0</v>
      </c>
      <c r="AX53" s="101">
        <f>'1 - Přípravné práce'!J32</f>
        <v>0</v>
      </c>
      <c r="AY53" s="101">
        <f>'1 - Přípravné práce'!J33</f>
        <v>0</v>
      </c>
      <c r="AZ53" s="101">
        <f>'1 - Přípravné práce'!F30</f>
        <v>0</v>
      </c>
      <c r="BA53" s="101">
        <f>'1 - Přípravné práce'!F31</f>
        <v>0</v>
      </c>
      <c r="BB53" s="101">
        <f>'1 - Přípravné práce'!F32</f>
        <v>0</v>
      </c>
      <c r="BC53" s="101">
        <f>'1 - Přípravné práce'!F33</f>
        <v>0</v>
      </c>
      <c r="BD53" s="103">
        <f>'1 - Přípravné práce'!F34</f>
        <v>0</v>
      </c>
      <c r="BT53" s="104" t="s">
        <v>24</v>
      </c>
      <c r="BV53" s="104" t="s">
        <v>76</v>
      </c>
      <c r="BW53" s="104" t="s">
        <v>84</v>
      </c>
      <c r="BX53" s="104" t="s">
        <v>7</v>
      </c>
      <c r="CL53" s="104" t="s">
        <v>22</v>
      </c>
      <c r="CM53" s="104" t="s">
        <v>82</v>
      </c>
    </row>
    <row r="54" spans="1:91" s="5" customFormat="1" ht="16.5" customHeight="1">
      <c r="A54" s="94" t="s">
        <v>78</v>
      </c>
      <c r="B54" s="95"/>
      <c r="C54" s="96"/>
      <c r="D54" s="366" t="s">
        <v>82</v>
      </c>
      <c r="E54" s="366"/>
      <c r="F54" s="366"/>
      <c r="G54" s="366"/>
      <c r="H54" s="366"/>
      <c r="I54" s="97"/>
      <c r="J54" s="366" t="s">
        <v>85</v>
      </c>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4">
        <f>'2 - Opěrná zeď 1'!J27</f>
        <v>0</v>
      </c>
      <c r="AH54" s="365"/>
      <c r="AI54" s="365"/>
      <c r="AJ54" s="365"/>
      <c r="AK54" s="365"/>
      <c r="AL54" s="365"/>
      <c r="AM54" s="365"/>
      <c r="AN54" s="364">
        <f t="shared" si="0"/>
        <v>0</v>
      </c>
      <c r="AO54" s="365"/>
      <c r="AP54" s="365"/>
      <c r="AQ54" s="98" t="s">
        <v>80</v>
      </c>
      <c r="AR54" s="99"/>
      <c r="AS54" s="100">
        <v>0</v>
      </c>
      <c r="AT54" s="101">
        <f t="shared" si="1"/>
        <v>0</v>
      </c>
      <c r="AU54" s="102">
        <f>'2 - Opěrná zeď 1'!P85</f>
        <v>0</v>
      </c>
      <c r="AV54" s="101">
        <f>'2 - Opěrná zeď 1'!J30</f>
        <v>0</v>
      </c>
      <c r="AW54" s="101">
        <f>'2 - Opěrná zeď 1'!J31</f>
        <v>0</v>
      </c>
      <c r="AX54" s="101">
        <f>'2 - Opěrná zeď 1'!J32</f>
        <v>0</v>
      </c>
      <c r="AY54" s="101">
        <f>'2 - Opěrná zeď 1'!J33</f>
        <v>0</v>
      </c>
      <c r="AZ54" s="101">
        <f>'2 - Opěrná zeď 1'!F30</f>
        <v>0</v>
      </c>
      <c r="BA54" s="101">
        <f>'2 - Opěrná zeď 1'!F31</f>
        <v>0</v>
      </c>
      <c r="BB54" s="101">
        <f>'2 - Opěrná zeď 1'!F32</f>
        <v>0</v>
      </c>
      <c r="BC54" s="101">
        <f>'2 - Opěrná zeď 1'!F33</f>
        <v>0</v>
      </c>
      <c r="BD54" s="103">
        <f>'2 - Opěrná zeď 1'!F34</f>
        <v>0</v>
      </c>
      <c r="BT54" s="104" t="s">
        <v>24</v>
      </c>
      <c r="BV54" s="104" t="s">
        <v>76</v>
      </c>
      <c r="BW54" s="104" t="s">
        <v>86</v>
      </c>
      <c r="BX54" s="104" t="s">
        <v>7</v>
      </c>
      <c r="CL54" s="104" t="s">
        <v>22</v>
      </c>
      <c r="CM54" s="104" t="s">
        <v>82</v>
      </c>
    </row>
    <row r="55" spans="1:91" s="5" customFormat="1" ht="31.5" customHeight="1">
      <c r="A55" s="94" t="s">
        <v>78</v>
      </c>
      <c r="B55" s="95"/>
      <c r="C55" s="96"/>
      <c r="D55" s="366" t="s">
        <v>87</v>
      </c>
      <c r="E55" s="366"/>
      <c r="F55" s="366"/>
      <c r="G55" s="366"/>
      <c r="H55" s="366"/>
      <c r="I55" s="97"/>
      <c r="J55" s="366" t="s">
        <v>88</v>
      </c>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4">
        <f>'2.1 - Opěrná zeď 1 - polo...'!J27</f>
        <v>0</v>
      </c>
      <c r="AH55" s="365"/>
      <c r="AI55" s="365"/>
      <c r="AJ55" s="365"/>
      <c r="AK55" s="365"/>
      <c r="AL55" s="365"/>
      <c r="AM55" s="365"/>
      <c r="AN55" s="364">
        <f t="shared" si="0"/>
        <v>0</v>
      </c>
      <c r="AO55" s="365"/>
      <c r="AP55" s="365"/>
      <c r="AQ55" s="98" t="s">
        <v>80</v>
      </c>
      <c r="AR55" s="99"/>
      <c r="AS55" s="100">
        <v>0</v>
      </c>
      <c r="AT55" s="101">
        <f t="shared" si="1"/>
        <v>0</v>
      </c>
      <c r="AU55" s="102">
        <f>'2.1 - Opěrná zeď 1 - polo...'!P80</f>
        <v>0</v>
      </c>
      <c r="AV55" s="101">
        <f>'2.1 - Opěrná zeď 1 - polo...'!J30</f>
        <v>0</v>
      </c>
      <c r="AW55" s="101">
        <f>'2.1 - Opěrná zeď 1 - polo...'!J31</f>
        <v>0</v>
      </c>
      <c r="AX55" s="101">
        <f>'2.1 - Opěrná zeď 1 - polo...'!J32</f>
        <v>0</v>
      </c>
      <c r="AY55" s="101">
        <f>'2.1 - Opěrná zeď 1 - polo...'!J33</f>
        <v>0</v>
      </c>
      <c r="AZ55" s="101">
        <f>'2.1 - Opěrná zeď 1 - polo...'!F30</f>
        <v>0</v>
      </c>
      <c r="BA55" s="101">
        <f>'2.1 - Opěrná zeď 1 - polo...'!F31</f>
        <v>0</v>
      </c>
      <c r="BB55" s="101">
        <f>'2.1 - Opěrná zeď 1 - polo...'!F32</f>
        <v>0</v>
      </c>
      <c r="BC55" s="101">
        <f>'2.1 - Opěrná zeď 1 - polo...'!F33</f>
        <v>0</v>
      </c>
      <c r="BD55" s="103">
        <f>'2.1 - Opěrná zeď 1 - polo...'!F34</f>
        <v>0</v>
      </c>
      <c r="BT55" s="104" t="s">
        <v>24</v>
      </c>
      <c r="BV55" s="104" t="s">
        <v>76</v>
      </c>
      <c r="BW55" s="104" t="s">
        <v>89</v>
      </c>
      <c r="BX55" s="104" t="s">
        <v>7</v>
      </c>
      <c r="CL55" s="104" t="s">
        <v>22</v>
      </c>
      <c r="CM55" s="104" t="s">
        <v>82</v>
      </c>
    </row>
    <row r="56" spans="1:91" s="5" customFormat="1" ht="16.5" customHeight="1">
      <c r="A56" s="94" t="s">
        <v>78</v>
      </c>
      <c r="B56" s="95"/>
      <c r="C56" s="96"/>
      <c r="D56" s="366" t="s">
        <v>90</v>
      </c>
      <c r="E56" s="366"/>
      <c r="F56" s="366"/>
      <c r="G56" s="366"/>
      <c r="H56" s="366"/>
      <c r="I56" s="97"/>
      <c r="J56" s="366" t="s">
        <v>91</v>
      </c>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4">
        <f>'3 - Opěrná zeď 2A, 2B'!J27</f>
        <v>0</v>
      </c>
      <c r="AH56" s="365"/>
      <c r="AI56" s="365"/>
      <c r="AJ56" s="365"/>
      <c r="AK56" s="365"/>
      <c r="AL56" s="365"/>
      <c r="AM56" s="365"/>
      <c r="AN56" s="364">
        <f t="shared" si="0"/>
        <v>0</v>
      </c>
      <c r="AO56" s="365"/>
      <c r="AP56" s="365"/>
      <c r="AQ56" s="98" t="s">
        <v>80</v>
      </c>
      <c r="AR56" s="99"/>
      <c r="AS56" s="105">
        <v>0</v>
      </c>
      <c r="AT56" s="106">
        <f t="shared" si="1"/>
        <v>0</v>
      </c>
      <c r="AU56" s="107">
        <f>'3 - Opěrná zeď 2A, 2B'!P87</f>
        <v>0</v>
      </c>
      <c r="AV56" s="106">
        <f>'3 - Opěrná zeď 2A, 2B'!J30</f>
        <v>0</v>
      </c>
      <c r="AW56" s="106">
        <f>'3 - Opěrná zeď 2A, 2B'!J31</f>
        <v>0</v>
      </c>
      <c r="AX56" s="106">
        <f>'3 - Opěrná zeď 2A, 2B'!J32</f>
        <v>0</v>
      </c>
      <c r="AY56" s="106">
        <f>'3 - Opěrná zeď 2A, 2B'!J33</f>
        <v>0</v>
      </c>
      <c r="AZ56" s="106">
        <f>'3 - Opěrná zeď 2A, 2B'!F30</f>
        <v>0</v>
      </c>
      <c r="BA56" s="106">
        <f>'3 - Opěrná zeď 2A, 2B'!F31</f>
        <v>0</v>
      </c>
      <c r="BB56" s="106">
        <f>'3 - Opěrná zeď 2A, 2B'!F32</f>
        <v>0</v>
      </c>
      <c r="BC56" s="106">
        <f>'3 - Opěrná zeď 2A, 2B'!F33</f>
        <v>0</v>
      </c>
      <c r="BD56" s="108">
        <f>'3 - Opěrná zeď 2A, 2B'!F34</f>
        <v>0</v>
      </c>
      <c r="BT56" s="104" t="s">
        <v>24</v>
      </c>
      <c r="BV56" s="104" t="s">
        <v>76</v>
      </c>
      <c r="BW56" s="104" t="s">
        <v>92</v>
      </c>
      <c r="BX56" s="104" t="s">
        <v>7</v>
      </c>
      <c r="CL56" s="104" t="s">
        <v>22</v>
      </c>
      <c r="CM56" s="104" t="s">
        <v>82</v>
      </c>
    </row>
    <row r="57" spans="2:44" s="1" customFormat="1" ht="30" customHeight="1">
      <c r="B57" s="39"/>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59"/>
    </row>
    <row r="58" spans="2:44" s="1" customFormat="1" ht="6.95" customHeight="1">
      <c r="B58" s="54"/>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9"/>
    </row>
  </sheetData>
  <sheetProtection algorithmName="SHA-512" hashValue="CdcOSr1LDXGhx31XYQ6C45X0EYFnL2+yr3Tcfc91mN1rXBfmzOELP98JD6VReuS+UaE1bo6JiEJyyb4TcQ96Xg==" saltValue="OBVdouYHlCXqPSBW6wL2XM9SFZG2adqtcji9Tcojeej5e5Yr0G6O/vmp3oFt8sGw8EL9h05exHRYMa1p1IcLSg==" spinCount="100000" sheet="1" objects="1" scenarios="1" formatColumns="0" formatRows="0"/>
  <mergeCells count="57">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 - Vedlejší a ostatní ná...'!C2" display="/"/>
    <hyperlink ref="A53" location="'1 - Přípravné práce'!C2" display="/"/>
    <hyperlink ref="A54" location="'2 - Opěrná zeď 1'!C2" display="/"/>
    <hyperlink ref="A55" location="'2.1 - Opěrná zeď 1 - polo...'!C2" display="/"/>
    <hyperlink ref="A56" location="'3 - Opěrná zeď 2A, 2B'!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93</v>
      </c>
      <c r="G1" s="374" t="s">
        <v>94</v>
      </c>
      <c r="H1" s="374"/>
      <c r="I1" s="113"/>
      <c r="J1" s="112" t="s">
        <v>95</v>
      </c>
      <c r="K1" s="111" t="s">
        <v>96</v>
      </c>
      <c r="L1" s="112" t="s">
        <v>97</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81</v>
      </c>
    </row>
    <row r="3" spans="2:46" ht="6.95" customHeight="1">
      <c r="B3" s="24"/>
      <c r="C3" s="25"/>
      <c r="D3" s="25"/>
      <c r="E3" s="25"/>
      <c r="F3" s="25"/>
      <c r="G3" s="25"/>
      <c r="H3" s="25"/>
      <c r="I3" s="114"/>
      <c r="J3" s="25"/>
      <c r="K3" s="26"/>
      <c r="AT3" s="23" t="s">
        <v>82</v>
      </c>
    </row>
    <row r="4" spans="2:46" ht="36.95" customHeight="1">
      <c r="B4" s="27"/>
      <c r="C4" s="28"/>
      <c r="D4" s="29" t="s">
        <v>98</v>
      </c>
      <c r="E4" s="28"/>
      <c r="F4" s="28"/>
      <c r="G4" s="28"/>
      <c r="H4" s="28"/>
      <c r="I4" s="115"/>
      <c r="J4" s="28"/>
      <c r="K4" s="30"/>
      <c r="M4" s="31" t="s">
        <v>12</v>
      </c>
      <c r="AT4" s="23" t="s">
        <v>6</v>
      </c>
    </row>
    <row r="5" spans="2:11" ht="6.9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5" t="str">
        <f>'Rekapitulace stavby'!K6</f>
        <v>Oprava barokního opevnění Prahy - akt. verze 11-2017</v>
      </c>
      <c r="F7" s="376"/>
      <c r="G7" s="376"/>
      <c r="H7" s="376"/>
      <c r="I7" s="115"/>
      <c r="J7" s="28"/>
      <c r="K7" s="30"/>
    </row>
    <row r="8" spans="2:11" s="1" customFormat="1" ht="15">
      <c r="B8" s="39"/>
      <c r="C8" s="40"/>
      <c r="D8" s="36" t="s">
        <v>99</v>
      </c>
      <c r="E8" s="40"/>
      <c r="F8" s="40"/>
      <c r="G8" s="40"/>
      <c r="H8" s="40"/>
      <c r="I8" s="116"/>
      <c r="J8" s="40"/>
      <c r="K8" s="43"/>
    </row>
    <row r="9" spans="2:11" s="1" customFormat="1" ht="36.95" customHeight="1">
      <c r="B9" s="39"/>
      <c r="C9" s="40"/>
      <c r="D9" s="40"/>
      <c r="E9" s="377" t="s">
        <v>100</v>
      </c>
      <c r="F9" s="378"/>
      <c r="G9" s="378"/>
      <c r="H9" s="378"/>
      <c r="I9" s="116"/>
      <c r="J9" s="40"/>
      <c r="K9" s="43"/>
    </row>
    <row r="10" spans="2:11" s="1" customFormat="1" ht="13.5">
      <c r="B10" s="39"/>
      <c r="C10" s="40"/>
      <c r="D10" s="40"/>
      <c r="E10" s="40"/>
      <c r="F10" s="40"/>
      <c r="G10" s="40"/>
      <c r="H10" s="40"/>
      <c r="I10" s="116"/>
      <c r="J10" s="40"/>
      <c r="K10" s="43"/>
    </row>
    <row r="11" spans="2:11" s="1" customFormat="1" ht="14.45" customHeight="1">
      <c r="B11" s="39"/>
      <c r="C11" s="40"/>
      <c r="D11" s="36" t="s">
        <v>21</v>
      </c>
      <c r="E11" s="40"/>
      <c r="F11" s="34" t="s">
        <v>22</v>
      </c>
      <c r="G11" s="40"/>
      <c r="H11" s="40"/>
      <c r="I11" s="117" t="s">
        <v>23</v>
      </c>
      <c r="J11" s="34" t="s">
        <v>22</v>
      </c>
      <c r="K11" s="43"/>
    </row>
    <row r="12" spans="2:11" s="1" customFormat="1" ht="14.45" customHeight="1">
      <c r="B12" s="39"/>
      <c r="C12" s="40"/>
      <c r="D12" s="36" t="s">
        <v>25</v>
      </c>
      <c r="E12" s="40"/>
      <c r="F12" s="34" t="s">
        <v>26</v>
      </c>
      <c r="G12" s="40"/>
      <c r="H12" s="40"/>
      <c r="I12" s="117" t="s">
        <v>27</v>
      </c>
      <c r="J12" s="118">
        <f>'Rekapitulace stavby'!AN8</f>
        <v>43066</v>
      </c>
      <c r="K12" s="43"/>
    </row>
    <row r="13" spans="2:11" s="1" customFormat="1" ht="10.9" customHeight="1">
      <c r="B13" s="39"/>
      <c r="C13" s="40"/>
      <c r="D13" s="40"/>
      <c r="E13" s="40"/>
      <c r="F13" s="40"/>
      <c r="G13" s="40"/>
      <c r="H13" s="40"/>
      <c r="I13" s="116"/>
      <c r="J13" s="40"/>
      <c r="K13" s="43"/>
    </row>
    <row r="14" spans="2:11" s="1" customFormat="1" ht="14.45" customHeight="1">
      <c r="B14" s="39"/>
      <c r="C14" s="40"/>
      <c r="D14" s="36" t="s">
        <v>30</v>
      </c>
      <c r="E14" s="40"/>
      <c r="F14" s="40"/>
      <c r="G14" s="40"/>
      <c r="H14" s="40"/>
      <c r="I14" s="117" t="s">
        <v>31</v>
      </c>
      <c r="J14" s="34" t="str">
        <f>IF('Rekapitulace stavby'!AN10="","",'Rekapitulace stavby'!AN10)</f>
        <v/>
      </c>
      <c r="K14" s="43"/>
    </row>
    <row r="15" spans="2:11" s="1" customFormat="1" ht="18" customHeight="1">
      <c r="B15" s="39"/>
      <c r="C15" s="40"/>
      <c r="D15" s="40"/>
      <c r="E15" s="34" t="str">
        <f>IF('Rekapitulace stavby'!E11="","",'Rekapitulace stavby'!E11)</f>
        <v>Úřad vlády ČR</v>
      </c>
      <c r="F15" s="40"/>
      <c r="G15" s="40"/>
      <c r="H15" s="40"/>
      <c r="I15" s="117" t="s">
        <v>33</v>
      </c>
      <c r="J15" s="34"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6" t="s">
        <v>34</v>
      </c>
      <c r="E17" s="40"/>
      <c r="F17" s="40"/>
      <c r="G17" s="40"/>
      <c r="H17" s="40"/>
      <c r="I17" s="117" t="s">
        <v>31</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c>
      <c r="F18" s="40"/>
      <c r="G18" s="40"/>
      <c r="H18" s="40"/>
      <c r="I18" s="117" t="s">
        <v>33</v>
      </c>
      <c r="J18" s="34"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6" t="s">
        <v>36</v>
      </c>
      <c r="E20" s="40"/>
      <c r="F20" s="40"/>
      <c r="G20" s="40"/>
      <c r="H20" s="40"/>
      <c r="I20" s="117" t="s">
        <v>31</v>
      </c>
      <c r="J20" s="34" t="str">
        <f>IF('Rekapitulace stavby'!AN16="","",'Rekapitulace stavby'!AN16)</f>
        <v/>
      </c>
      <c r="K20" s="43"/>
    </row>
    <row r="21" spans="2:11" s="1" customFormat="1" ht="18" customHeight="1">
      <c r="B21" s="39"/>
      <c r="C21" s="40"/>
      <c r="D21" s="40"/>
      <c r="E21" s="34" t="str">
        <f>IF('Rekapitulace stavby'!E17="","",'Rekapitulace stavby'!E17)</f>
        <v xml:space="preserve"> </v>
      </c>
      <c r="F21" s="40"/>
      <c r="G21" s="40"/>
      <c r="H21" s="40"/>
      <c r="I21" s="117" t="s">
        <v>33</v>
      </c>
      <c r="J21" s="34"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6" t="s">
        <v>38</v>
      </c>
      <c r="E23" s="40"/>
      <c r="F23" s="40"/>
      <c r="G23" s="40"/>
      <c r="H23" s="40"/>
      <c r="I23" s="116"/>
      <c r="J23" s="40"/>
      <c r="K23" s="43"/>
    </row>
    <row r="24" spans="2:11" s="6" customFormat="1" ht="16.5" customHeight="1">
      <c r="B24" s="119"/>
      <c r="C24" s="120"/>
      <c r="D24" s="120"/>
      <c r="E24" s="339" t="s">
        <v>22</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ROUND(J77,2)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c r="B30" s="39"/>
      <c r="C30" s="40"/>
      <c r="D30" s="47" t="s">
        <v>44</v>
      </c>
      <c r="E30" s="47" t="s">
        <v>45</v>
      </c>
      <c r="F30" s="128">
        <f>ROUND(SUM(BE77:BE85),2)</f>
        <v>0</v>
      </c>
      <c r="G30" s="40"/>
      <c r="H30" s="40"/>
      <c r="I30" s="129">
        <v>0.21</v>
      </c>
      <c r="J30" s="128">
        <f>ROUND(ROUND((SUM(BE77:BE85)),2)*I30,2)</f>
        <v>0</v>
      </c>
      <c r="K30" s="43"/>
    </row>
    <row r="31" spans="2:11" s="1" customFormat="1" ht="14.45" customHeight="1">
      <c r="B31" s="39"/>
      <c r="C31" s="40"/>
      <c r="D31" s="40"/>
      <c r="E31" s="47" t="s">
        <v>46</v>
      </c>
      <c r="F31" s="128">
        <f>ROUND(SUM(BF77:BF85),2)</f>
        <v>0</v>
      </c>
      <c r="G31" s="40"/>
      <c r="H31" s="40"/>
      <c r="I31" s="129">
        <v>0.15</v>
      </c>
      <c r="J31" s="128">
        <f>ROUND(ROUND((SUM(BF77:BF85)),2)*I31,2)</f>
        <v>0</v>
      </c>
      <c r="K31" s="43"/>
    </row>
    <row r="32" spans="2:11" s="1" customFormat="1" ht="14.45" customHeight="1" hidden="1">
      <c r="B32" s="39"/>
      <c r="C32" s="40"/>
      <c r="D32" s="40"/>
      <c r="E32" s="47" t="s">
        <v>47</v>
      </c>
      <c r="F32" s="128">
        <f>ROUND(SUM(BG77:BG85),2)</f>
        <v>0</v>
      </c>
      <c r="G32" s="40"/>
      <c r="H32" s="40"/>
      <c r="I32" s="129">
        <v>0.21</v>
      </c>
      <c r="J32" s="128">
        <v>0</v>
      </c>
      <c r="K32" s="43"/>
    </row>
    <row r="33" spans="2:11" s="1" customFormat="1" ht="14.45" customHeight="1" hidden="1">
      <c r="B33" s="39"/>
      <c r="C33" s="40"/>
      <c r="D33" s="40"/>
      <c r="E33" s="47" t="s">
        <v>48</v>
      </c>
      <c r="F33" s="128">
        <f>ROUND(SUM(BH77:BH85),2)</f>
        <v>0</v>
      </c>
      <c r="G33" s="40"/>
      <c r="H33" s="40"/>
      <c r="I33" s="129">
        <v>0.15</v>
      </c>
      <c r="J33" s="128">
        <v>0</v>
      </c>
      <c r="K33" s="43"/>
    </row>
    <row r="34" spans="2:11" s="1" customFormat="1" ht="14.45" customHeight="1" hidden="1">
      <c r="B34" s="39"/>
      <c r="C34" s="40"/>
      <c r="D34" s="40"/>
      <c r="E34" s="47" t="s">
        <v>49</v>
      </c>
      <c r="F34" s="128">
        <f>ROUND(SUM(BI77:BI85),2)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9" t="s">
        <v>101</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6" t="s">
        <v>18</v>
      </c>
      <c r="D44" s="40"/>
      <c r="E44" s="40"/>
      <c r="F44" s="40"/>
      <c r="G44" s="40"/>
      <c r="H44" s="40"/>
      <c r="I44" s="116"/>
      <c r="J44" s="40"/>
      <c r="K44" s="43"/>
    </row>
    <row r="45" spans="2:11" s="1" customFormat="1" ht="16.5" customHeight="1">
      <c r="B45" s="39"/>
      <c r="C45" s="40"/>
      <c r="D45" s="40"/>
      <c r="E45" s="375" t="str">
        <f>E7</f>
        <v>Oprava barokního opevnění Prahy - akt. verze 11-2017</v>
      </c>
      <c r="F45" s="376"/>
      <c r="G45" s="376"/>
      <c r="H45" s="376"/>
      <c r="I45" s="116"/>
      <c r="J45" s="40"/>
      <c r="K45" s="43"/>
    </row>
    <row r="46" spans="2:11" s="1" customFormat="1" ht="14.45" customHeight="1">
      <c r="B46" s="39"/>
      <c r="C46" s="36" t="s">
        <v>99</v>
      </c>
      <c r="D46" s="40"/>
      <c r="E46" s="40"/>
      <c r="F46" s="40"/>
      <c r="G46" s="40"/>
      <c r="H46" s="40"/>
      <c r="I46" s="116"/>
      <c r="J46" s="40"/>
      <c r="K46" s="43"/>
    </row>
    <row r="47" spans="2:11" s="1" customFormat="1" ht="17.25" customHeight="1">
      <c r="B47" s="39"/>
      <c r="C47" s="40"/>
      <c r="D47" s="40"/>
      <c r="E47" s="377" t="str">
        <f>E9</f>
        <v>0 - Vedlejší a ostatní náklady</v>
      </c>
      <c r="F47" s="378"/>
      <c r="G47" s="378"/>
      <c r="H47" s="378"/>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6" t="s">
        <v>25</v>
      </c>
      <c r="D49" s="40"/>
      <c r="E49" s="40"/>
      <c r="F49" s="34" t="str">
        <f>F12</f>
        <v xml:space="preserve"> </v>
      </c>
      <c r="G49" s="40"/>
      <c r="H49" s="40"/>
      <c r="I49" s="117" t="s">
        <v>27</v>
      </c>
      <c r="J49" s="118">
        <f>IF(J12="","",J12)</f>
        <v>43066</v>
      </c>
      <c r="K49" s="43"/>
    </row>
    <row r="50" spans="2:11" s="1" customFormat="1" ht="6.95" customHeight="1">
      <c r="B50" s="39"/>
      <c r="C50" s="40"/>
      <c r="D50" s="40"/>
      <c r="E50" s="40"/>
      <c r="F50" s="40"/>
      <c r="G50" s="40"/>
      <c r="H50" s="40"/>
      <c r="I50" s="116"/>
      <c r="J50" s="40"/>
      <c r="K50" s="43"/>
    </row>
    <row r="51" spans="2:11" s="1" customFormat="1" ht="15">
      <c r="B51" s="39"/>
      <c r="C51" s="36" t="s">
        <v>30</v>
      </c>
      <c r="D51" s="40"/>
      <c r="E51" s="40"/>
      <c r="F51" s="34" t="str">
        <f>E15</f>
        <v>Úřad vlády ČR</v>
      </c>
      <c r="G51" s="40"/>
      <c r="H51" s="40"/>
      <c r="I51" s="117" t="s">
        <v>36</v>
      </c>
      <c r="J51" s="339" t="str">
        <f>E21</f>
        <v xml:space="preserve"> </v>
      </c>
      <c r="K51" s="43"/>
    </row>
    <row r="52" spans="2:11" s="1" customFormat="1" ht="14.45" customHeight="1">
      <c r="B52" s="39"/>
      <c r="C52" s="36" t="s">
        <v>34</v>
      </c>
      <c r="D52" s="40"/>
      <c r="E52" s="40"/>
      <c r="F52" s="34" t="str">
        <f>IF(E18="","",E18)</f>
        <v/>
      </c>
      <c r="G52" s="40"/>
      <c r="H52" s="40"/>
      <c r="I52" s="116"/>
      <c r="J52" s="370"/>
      <c r="K52" s="43"/>
    </row>
    <row r="53" spans="2:11" s="1" customFormat="1" ht="10.35" customHeight="1">
      <c r="B53" s="39"/>
      <c r="C53" s="40"/>
      <c r="D53" s="40"/>
      <c r="E53" s="40"/>
      <c r="F53" s="40"/>
      <c r="G53" s="40"/>
      <c r="H53" s="40"/>
      <c r="I53" s="116"/>
      <c r="J53" s="40"/>
      <c r="K53" s="43"/>
    </row>
    <row r="54" spans="2:11" s="1" customFormat="1" ht="29.25" customHeight="1">
      <c r="B54" s="39"/>
      <c r="C54" s="142" t="s">
        <v>102</v>
      </c>
      <c r="D54" s="130"/>
      <c r="E54" s="130"/>
      <c r="F54" s="130"/>
      <c r="G54" s="130"/>
      <c r="H54" s="130"/>
      <c r="I54" s="143"/>
      <c r="J54" s="144" t="s">
        <v>103</v>
      </c>
      <c r="K54" s="145"/>
    </row>
    <row r="55" spans="2:11" s="1" customFormat="1" ht="10.35" customHeight="1">
      <c r="B55" s="39"/>
      <c r="C55" s="40"/>
      <c r="D55" s="40"/>
      <c r="E55" s="40"/>
      <c r="F55" s="40"/>
      <c r="G55" s="40"/>
      <c r="H55" s="40"/>
      <c r="I55" s="116"/>
      <c r="J55" s="40"/>
      <c r="K55" s="43"/>
    </row>
    <row r="56" spans="2:47" s="1" customFormat="1" ht="29.25" customHeight="1">
      <c r="B56" s="39"/>
      <c r="C56" s="146" t="s">
        <v>104</v>
      </c>
      <c r="D56" s="40"/>
      <c r="E56" s="40"/>
      <c r="F56" s="40"/>
      <c r="G56" s="40"/>
      <c r="H56" s="40"/>
      <c r="I56" s="116"/>
      <c r="J56" s="126">
        <f>J77</f>
        <v>0</v>
      </c>
      <c r="K56" s="43"/>
      <c r="AU56" s="23" t="s">
        <v>105</v>
      </c>
    </row>
    <row r="57" spans="2:11" s="7" customFormat="1" ht="24.95" customHeight="1">
      <c r="B57" s="147"/>
      <c r="C57" s="148"/>
      <c r="D57" s="149" t="s">
        <v>106</v>
      </c>
      <c r="E57" s="150"/>
      <c r="F57" s="150"/>
      <c r="G57" s="150"/>
      <c r="H57" s="150"/>
      <c r="I57" s="151"/>
      <c r="J57" s="152">
        <f>J78</f>
        <v>0</v>
      </c>
      <c r="K57" s="153"/>
    </row>
    <row r="58" spans="2:11" s="1" customFormat="1" ht="21.75" customHeight="1">
      <c r="B58" s="39"/>
      <c r="C58" s="40"/>
      <c r="D58" s="40"/>
      <c r="E58" s="40"/>
      <c r="F58" s="40"/>
      <c r="G58" s="40"/>
      <c r="H58" s="40"/>
      <c r="I58" s="116"/>
      <c r="J58" s="40"/>
      <c r="K58" s="43"/>
    </row>
    <row r="59" spans="2:11" s="1" customFormat="1" ht="6.95" customHeight="1">
      <c r="B59" s="54"/>
      <c r="C59" s="55"/>
      <c r="D59" s="55"/>
      <c r="E59" s="55"/>
      <c r="F59" s="55"/>
      <c r="G59" s="55"/>
      <c r="H59" s="55"/>
      <c r="I59" s="137"/>
      <c r="J59" s="55"/>
      <c r="K59" s="56"/>
    </row>
    <row r="63" spans="2:12" s="1" customFormat="1" ht="6.95" customHeight="1">
      <c r="B63" s="57"/>
      <c r="C63" s="58"/>
      <c r="D63" s="58"/>
      <c r="E63" s="58"/>
      <c r="F63" s="58"/>
      <c r="G63" s="58"/>
      <c r="H63" s="58"/>
      <c r="I63" s="140"/>
      <c r="J63" s="58"/>
      <c r="K63" s="58"/>
      <c r="L63" s="59"/>
    </row>
    <row r="64" spans="2:12" s="1" customFormat="1" ht="36.95" customHeight="1">
      <c r="B64" s="39"/>
      <c r="C64" s="60" t="s">
        <v>107</v>
      </c>
      <c r="D64" s="61"/>
      <c r="E64" s="61"/>
      <c r="F64" s="61"/>
      <c r="G64" s="61"/>
      <c r="H64" s="61"/>
      <c r="I64" s="154"/>
      <c r="J64" s="61"/>
      <c r="K64" s="61"/>
      <c r="L64" s="59"/>
    </row>
    <row r="65" spans="2:12" s="1" customFormat="1" ht="6.95" customHeight="1">
      <c r="B65" s="39"/>
      <c r="C65" s="61"/>
      <c r="D65" s="61"/>
      <c r="E65" s="61"/>
      <c r="F65" s="61"/>
      <c r="G65" s="61"/>
      <c r="H65" s="61"/>
      <c r="I65" s="154"/>
      <c r="J65" s="61"/>
      <c r="K65" s="61"/>
      <c r="L65" s="59"/>
    </row>
    <row r="66" spans="2:12" s="1" customFormat="1" ht="14.45" customHeight="1">
      <c r="B66" s="39"/>
      <c r="C66" s="63" t="s">
        <v>18</v>
      </c>
      <c r="D66" s="61"/>
      <c r="E66" s="61"/>
      <c r="F66" s="61"/>
      <c r="G66" s="61"/>
      <c r="H66" s="61"/>
      <c r="I66" s="154"/>
      <c r="J66" s="61"/>
      <c r="K66" s="61"/>
      <c r="L66" s="59"/>
    </row>
    <row r="67" spans="2:12" s="1" customFormat="1" ht="16.5" customHeight="1">
      <c r="B67" s="39"/>
      <c r="C67" s="61"/>
      <c r="D67" s="61"/>
      <c r="E67" s="371" t="str">
        <f>E7</f>
        <v>Oprava barokního opevnění Prahy - akt. verze 11-2017</v>
      </c>
      <c r="F67" s="372"/>
      <c r="G67" s="372"/>
      <c r="H67" s="372"/>
      <c r="I67" s="154"/>
      <c r="J67" s="61"/>
      <c r="K67" s="61"/>
      <c r="L67" s="59"/>
    </row>
    <row r="68" spans="2:12" s="1" customFormat="1" ht="14.45" customHeight="1">
      <c r="B68" s="39"/>
      <c r="C68" s="63" t="s">
        <v>99</v>
      </c>
      <c r="D68" s="61"/>
      <c r="E68" s="61"/>
      <c r="F68" s="61"/>
      <c r="G68" s="61"/>
      <c r="H68" s="61"/>
      <c r="I68" s="154"/>
      <c r="J68" s="61"/>
      <c r="K68" s="61"/>
      <c r="L68" s="59"/>
    </row>
    <row r="69" spans="2:12" s="1" customFormat="1" ht="17.25" customHeight="1">
      <c r="B69" s="39"/>
      <c r="C69" s="61"/>
      <c r="D69" s="61"/>
      <c r="E69" s="350" t="str">
        <f>E9</f>
        <v>0 - Vedlejší a ostatní náklady</v>
      </c>
      <c r="F69" s="373"/>
      <c r="G69" s="373"/>
      <c r="H69" s="373"/>
      <c r="I69" s="154"/>
      <c r="J69" s="61"/>
      <c r="K69" s="61"/>
      <c r="L69" s="59"/>
    </row>
    <row r="70" spans="2:12" s="1" customFormat="1" ht="6.95" customHeight="1">
      <c r="B70" s="39"/>
      <c r="C70" s="61"/>
      <c r="D70" s="61"/>
      <c r="E70" s="61"/>
      <c r="F70" s="61"/>
      <c r="G70" s="61"/>
      <c r="H70" s="61"/>
      <c r="I70" s="154"/>
      <c r="J70" s="61"/>
      <c r="K70" s="61"/>
      <c r="L70" s="59"/>
    </row>
    <row r="71" spans="2:12" s="1" customFormat="1" ht="18" customHeight="1">
      <c r="B71" s="39"/>
      <c r="C71" s="63" t="s">
        <v>25</v>
      </c>
      <c r="D71" s="61"/>
      <c r="E71" s="61"/>
      <c r="F71" s="155" t="str">
        <f>F12</f>
        <v xml:space="preserve"> </v>
      </c>
      <c r="G71" s="61"/>
      <c r="H71" s="61"/>
      <c r="I71" s="156" t="s">
        <v>27</v>
      </c>
      <c r="J71" s="71">
        <f>IF(J12="","",J12)</f>
        <v>43066</v>
      </c>
      <c r="K71" s="61"/>
      <c r="L71" s="59"/>
    </row>
    <row r="72" spans="2:12" s="1" customFormat="1" ht="6.95" customHeight="1">
      <c r="B72" s="39"/>
      <c r="C72" s="61"/>
      <c r="D72" s="61"/>
      <c r="E72" s="61"/>
      <c r="F72" s="61"/>
      <c r="G72" s="61"/>
      <c r="H72" s="61"/>
      <c r="I72" s="154"/>
      <c r="J72" s="61"/>
      <c r="K72" s="61"/>
      <c r="L72" s="59"/>
    </row>
    <row r="73" spans="2:12" s="1" customFormat="1" ht="15">
      <c r="B73" s="39"/>
      <c r="C73" s="63" t="s">
        <v>30</v>
      </c>
      <c r="D73" s="61"/>
      <c r="E73" s="61"/>
      <c r="F73" s="155" t="str">
        <f>E15</f>
        <v>Úřad vlády ČR</v>
      </c>
      <c r="G73" s="61"/>
      <c r="H73" s="61"/>
      <c r="I73" s="156" t="s">
        <v>36</v>
      </c>
      <c r="J73" s="155" t="str">
        <f>E21</f>
        <v xml:space="preserve"> </v>
      </c>
      <c r="K73" s="61"/>
      <c r="L73" s="59"/>
    </row>
    <row r="74" spans="2:12" s="1" customFormat="1" ht="14.45" customHeight="1">
      <c r="B74" s="39"/>
      <c r="C74" s="63" t="s">
        <v>34</v>
      </c>
      <c r="D74" s="61"/>
      <c r="E74" s="61"/>
      <c r="F74" s="155" t="str">
        <f>IF(E18="","",E18)</f>
        <v/>
      </c>
      <c r="G74" s="61"/>
      <c r="H74" s="61"/>
      <c r="I74" s="154"/>
      <c r="J74" s="61"/>
      <c r="K74" s="61"/>
      <c r="L74" s="59"/>
    </row>
    <row r="75" spans="2:12" s="1" customFormat="1" ht="10.35" customHeight="1">
      <c r="B75" s="39"/>
      <c r="C75" s="61"/>
      <c r="D75" s="61"/>
      <c r="E75" s="61"/>
      <c r="F75" s="61"/>
      <c r="G75" s="61"/>
      <c r="H75" s="61"/>
      <c r="I75" s="154"/>
      <c r="J75" s="61"/>
      <c r="K75" s="61"/>
      <c r="L75" s="59"/>
    </row>
    <row r="76" spans="2:20" s="8" customFormat="1" ht="29.25" customHeight="1">
      <c r="B76" s="157"/>
      <c r="C76" s="158" t="s">
        <v>108</v>
      </c>
      <c r="D76" s="159" t="s">
        <v>59</v>
      </c>
      <c r="E76" s="159" t="s">
        <v>55</v>
      </c>
      <c r="F76" s="159" t="s">
        <v>109</v>
      </c>
      <c r="G76" s="159" t="s">
        <v>110</v>
      </c>
      <c r="H76" s="159" t="s">
        <v>111</v>
      </c>
      <c r="I76" s="160" t="s">
        <v>112</v>
      </c>
      <c r="J76" s="159" t="s">
        <v>103</v>
      </c>
      <c r="K76" s="161" t="s">
        <v>113</v>
      </c>
      <c r="L76" s="162"/>
      <c r="M76" s="79" t="s">
        <v>114</v>
      </c>
      <c r="N76" s="80" t="s">
        <v>44</v>
      </c>
      <c r="O76" s="80" t="s">
        <v>115</v>
      </c>
      <c r="P76" s="80" t="s">
        <v>116</v>
      </c>
      <c r="Q76" s="80" t="s">
        <v>117</v>
      </c>
      <c r="R76" s="80" t="s">
        <v>118</v>
      </c>
      <c r="S76" s="80" t="s">
        <v>119</v>
      </c>
      <c r="T76" s="81" t="s">
        <v>120</v>
      </c>
    </row>
    <row r="77" spans="2:63" s="1" customFormat="1" ht="29.25" customHeight="1">
      <c r="B77" s="39"/>
      <c r="C77" s="85" t="s">
        <v>104</v>
      </c>
      <c r="D77" s="61"/>
      <c r="E77" s="61"/>
      <c r="F77" s="61"/>
      <c r="G77" s="61"/>
      <c r="H77" s="61"/>
      <c r="I77" s="154"/>
      <c r="J77" s="163">
        <f>BK77</f>
        <v>0</v>
      </c>
      <c r="K77" s="61"/>
      <c r="L77" s="59"/>
      <c r="M77" s="82"/>
      <c r="N77" s="83"/>
      <c r="O77" s="83"/>
      <c r="P77" s="164">
        <f>P78</f>
        <v>0</v>
      </c>
      <c r="Q77" s="83"/>
      <c r="R77" s="164">
        <f>R78</f>
        <v>0</v>
      </c>
      <c r="S77" s="83"/>
      <c r="T77" s="165">
        <f>T78</f>
        <v>0</v>
      </c>
      <c r="AT77" s="23" t="s">
        <v>73</v>
      </c>
      <c r="AU77" s="23" t="s">
        <v>105</v>
      </c>
      <c r="BK77" s="166">
        <f>BK78</f>
        <v>0</v>
      </c>
    </row>
    <row r="78" spans="2:63" s="9" customFormat="1" ht="37.35" customHeight="1">
      <c r="B78" s="167"/>
      <c r="C78" s="168"/>
      <c r="D78" s="169" t="s">
        <v>73</v>
      </c>
      <c r="E78" s="170" t="s">
        <v>74</v>
      </c>
      <c r="F78" s="170" t="s">
        <v>121</v>
      </c>
      <c r="G78" s="168"/>
      <c r="H78" s="168"/>
      <c r="I78" s="171"/>
      <c r="J78" s="172">
        <f>BK78</f>
        <v>0</v>
      </c>
      <c r="K78" s="168"/>
      <c r="L78" s="173"/>
      <c r="M78" s="174"/>
      <c r="N78" s="175"/>
      <c r="O78" s="175"/>
      <c r="P78" s="176">
        <f>SUM(P79:P85)</f>
        <v>0</v>
      </c>
      <c r="Q78" s="175"/>
      <c r="R78" s="176">
        <f>SUM(R79:R85)</f>
        <v>0</v>
      </c>
      <c r="S78" s="175"/>
      <c r="T78" s="177">
        <f>SUM(T79:T85)</f>
        <v>0</v>
      </c>
      <c r="AR78" s="178" t="s">
        <v>24</v>
      </c>
      <c r="AT78" s="179" t="s">
        <v>73</v>
      </c>
      <c r="AU78" s="179" t="s">
        <v>74</v>
      </c>
      <c r="AY78" s="178" t="s">
        <v>122</v>
      </c>
      <c r="BK78" s="180">
        <f>SUM(BK79:BK85)</f>
        <v>0</v>
      </c>
    </row>
    <row r="79" spans="2:65" s="1" customFormat="1" ht="25.5" customHeight="1">
      <c r="B79" s="39"/>
      <c r="C79" s="181" t="s">
        <v>24</v>
      </c>
      <c r="D79" s="181" t="s">
        <v>123</v>
      </c>
      <c r="E79" s="182" t="s">
        <v>124</v>
      </c>
      <c r="F79" s="183" t="s">
        <v>125</v>
      </c>
      <c r="G79" s="184" t="s">
        <v>126</v>
      </c>
      <c r="H79" s="185">
        <v>1</v>
      </c>
      <c r="I79" s="186"/>
      <c r="J79" s="187">
        <f>ROUND(I79*H79,2)</f>
        <v>0</v>
      </c>
      <c r="K79" s="183" t="s">
        <v>127</v>
      </c>
      <c r="L79" s="59"/>
      <c r="M79" s="188" t="s">
        <v>22</v>
      </c>
      <c r="N79" s="189" t="s">
        <v>45</v>
      </c>
      <c r="O79" s="40"/>
      <c r="P79" s="190">
        <f>O79*H79</f>
        <v>0</v>
      </c>
      <c r="Q79" s="190">
        <v>0</v>
      </c>
      <c r="R79" s="190">
        <f>Q79*H79</f>
        <v>0</v>
      </c>
      <c r="S79" s="190">
        <v>0</v>
      </c>
      <c r="T79" s="191">
        <f>S79*H79</f>
        <v>0</v>
      </c>
      <c r="AR79" s="23" t="s">
        <v>128</v>
      </c>
      <c r="AT79" s="23" t="s">
        <v>123</v>
      </c>
      <c r="AU79" s="23" t="s">
        <v>24</v>
      </c>
      <c r="AY79" s="23" t="s">
        <v>122</v>
      </c>
      <c r="BE79" s="192">
        <f>IF(N79="základní",J79,0)</f>
        <v>0</v>
      </c>
      <c r="BF79" s="192">
        <f>IF(N79="snížená",J79,0)</f>
        <v>0</v>
      </c>
      <c r="BG79" s="192">
        <f>IF(N79="zákl. přenesená",J79,0)</f>
        <v>0</v>
      </c>
      <c r="BH79" s="192">
        <f>IF(N79="sníž. přenesená",J79,0)</f>
        <v>0</v>
      </c>
      <c r="BI79" s="192">
        <f>IF(N79="nulová",J79,0)</f>
        <v>0</v>
      </c>
      <c r="BJ79" s="23" t="s">
        <v>24</v>
      </c>
      <c r="BK79" s="192">
        <f>ROUND(I79*H79,2)</f>
        <v>0</v>
      </c>
      <c r="BL79" s="23" t="s">
        <v>128</v>
      </c>
      <c r="BM79" s="23" t="s">
        <v>129</v>
      </c>
    </row>
    <row r="80" spans="2:51" s="10" customFormat="1" ht="13.5">
      <c r="B80" s="193"/>
      <c r="C80" s="194"/>
      <c r="D80" s="195" t="s">
        <v>130</v>
      </c>
      <c r="E80" s="196" t="s">
        <v>22</v>
      </c>
      <c r="F80" s="197" t="s">
        <v>24</v>
      </c>
      <c r="G80" s="194"/>
      <c r="H80" s="198">
        <v>1</v>
      </c>
      <c r="I80" s="199"/>
      <c r="J80" s="194"/>
      <c r="K80" s="194"/>
      <c r="L80" s="200"/>
      <c r="M80" s="201"/>
      <c r="N80" s="202"/>
      <c r="O80" s="202"/>
      <c r="P80" s="202"/>
      <c r="Q80" s="202"/>
      <c r="R80" s="202"/>
      <c r="S80" s="202"/>
      <c r="T80" s="203"/>
      <c r="AT80" s="204" t="s">
        <v>130</v>
      </c>
      <c r="AU80" s="204" t="s">
        <v>24</v>
      </c>
      <c r="AV80" s="10" t="s">
        <v>82</v>
      </c>
      <c r="AW80" s="10" t="s">
        <v>37</v>
      </c>
      <c r="AX80" s="10" t="s">
        <v>24</v>
      </c>
      <c r="AY80" s="204" t="s">
        <v>122</v>
      </c>
    </row>
    <row r="81" spans="2:65" s="1" customFormat="1" ht="25.5" customHeight="1">
      <c r="B81" s="39"/>
      <c r="C81" s="181" t="s">
        <v>82</v>
      </c>
      <c r="D81" s="181" t="s">
        <v>123</v>
      </c>
      <c r="E81" s="182" t="s">
        <v>131</v>
      </c>
      <c r="F81" s="183" t="s">
        <v>132</v>
      </c>
      <c r="G81" s="184" t="s">
        <v>133</v>
      </c>
      <c r="H81" s="185">
        <v>1</v>
      </c>
      <c r="I81" s="186"/>
      <c r="J81" s="187">
        <f>ROUND(I81*H81,2)</f>
        <v>0</v>
      </c>
      <c r="K81" s="183" t="s">
        <v>127</v>
      </c>
      <c r="L81" s="59"/>
      <c r="M81" s="188" t="s">
        <v>22</v>
      </c>
      <c r="N81" s="189" t="s">
        <v>45</v>
      </c>
      <c r="O81" s="40"/>
      <c r="P81" s="190">
        <f>O81*H81</f>
        <v>0</v>
      </c>
      <c r="Q81" s="190">
        <v>0</v>
      </c>
      <c r="R81" s="190">
        <f>Q81*H81</f>
        <v>0</v>
      </c>
      <c r="S81" s="190">
        <v>0</v>
      </c>
      <c r="T81" s="191">
        <f>S81*H81</f>
        <v>0</v>
      </c>
      <c r="AR81" s="23" t="s">
        <v>128</v>
      </c>
      <c r="AT81" s="23" t="s">
        <v>123</v>
      </c>
      <c r="AU81" s="23" t="s">
        <v>24</v>
      </c>
      <c r="AY81" s="23" t="s">
        <v>122</v>
      </c>
      <c r="BE81" s="192">
        <f>IF(N81="základní",J81,0)</f>
        <v>0</v>
      </c>
      <c r="BF81" s="192">
        <f>IF(N81="snížená",J81,0)</f>
        <v>0</v>
      </c>
      <c r="BG81" s="192">
        <f>IF(N81="zákl. přenesená",J81,0)</f>
        <v>0</v>
      </c>
      <c r="BH81" s="192">
        <f>IF(N81="sníž. přenesená",J81,0)</f>
        <v>0</v>
      </c>
      <c r="BI81" s="192">
        <f>IF(N81="nulová",J81,0)</f>
        <v>0</v>
      </c>
      <c r="BJ81" s="23" t="s">
        <v>24</v>
      </c>
      <c r="BK81" s="192">
        <f>ROUND(I81*H81,2)</f>
        <v>0</v>
      </c>
      <c r="BL81" s="23" t="s">
        <v>128</v>
      </c>
      <c r="BM81" s="23" t="s">
        <v>134</v>
      </c>
    </row>
    <row r="82" spans="2:65" s="1" customFormat="1" ht="16.5" customHeight="1">
      <c r="B82" s="39"/>
      <c r="C82" s="181" t="s">
        <v>90</v>
      </c>
      <c r="D82" s="181" t="s">
        <v>123</v>
      </c>
      <c r="E82" s="182" t="s">
        <v>135</v>
      </c>
      <c r="F82" s="183" t="s">
        <v>136</v>
      </c>
      <c r="G82" s="184" t="s">
        <v>133</v>
      </c>
      <c r="H82" s="185">
        <v>1</v>
      </c>
      <c r="I82" s="186"/>
      <c r="J82" s="187">
        <f>ROUND(I82*H82,2)</f>
        <v>0</v>
      </c>
      <c r="K82" s="183" t="s">
        <v>127</v>
      </c>
      <c r="L82" s="59"/>
      <c r="M82" s="188" t="s">
        <v>22</v>
      </c>
      <c r="N82" s="189" t="s">
        <v>45</v>
      </c>
      <c r="O82" s="40"/>
      <c r="P82" s="190">
        <f>O82*H82</f>
        <v>0</v>
      </c>
      <c r="Q82" s="190">
        <v>0</v>
      </c>
      <c r="R82" s="190">
        <f>Q82*H82</f>
        <v>0</v>
      </c>
      <c r="S82" s="190">
        <v>0</v>
      </c>
      <c r="T82" s="191">
        <f>S82*H82</f>
        <v>0</v>
      </c>
      <c r="AR82" s="23" t="s">
        <v>128</v>
      </c>
      <c r="AT82" s="23" t="s">
        <v>123</v>
      </c>
      <c r="AU82" s="23" t="s">
        <v>24</v>
      </c>
      <c r="AY82" s="23" t="s">
        <v>122</v>
      </c>
      <c r="BE82" s="192">
        <f>IF(N82="základní",J82,0)</f>
        <v>0</v>
      </c>
      <c r="BF82" s="192">
        <f>IF(N82="snížená",J82,0)</f>
        <v>0</v>
      </c>
      <c r="BG82" s="192">
        <f>IF(N82="zákl. přenesená",J82,0)</f>
        <v>0</v>
      </c>
      <c r="BH82" s="192">
        <f>IF(N82="sníž. přenesená",J82,0)</f>
        <v>0</v>
      </c>
      <c r="BI82" s="192">
        <f>IF(N82="nulová",J82,0)</f>
        <v>0</v>
      </c>
      <c r="BJ82" s="23" t="s">
        <v>24</v>
      </c>
      <c r="BK82" s="192">
        <f>ROUND(I82*H82,2)</f>
        <v>0</v>
      </c>
      <c r="BL82" s="23" t="s">
        <v>128</v>
      </c>
      <c r="BM82" s="23" t="s">
        <v>137</v>
      </c>
    </row>
    <row r="83" spans="2:65" s="1" customFormat="1" ht="25.5" customHeight="1">
      <c r="B83" s="39"/>
      <c r="C83" s="181" t="s">
        <v>138</v>
      </c>
      <c r="D83" s="181" t="s">
        <v>123</v>
      </c>
      <c r="E83" s="182" t="s">
        <v>139</v>
      </c>
      <c r="F83" s="183" t="s">
        <v>140</v>
      </c>
      <c r="G83" s="184" t="s">
        <v>133</v>
      </c>
      <c r="H83" s="185">
        <v>1</v>
      </c>
      <c r="I83" s="186"/>
      <c r="J83" s="187">
        <f>ROUND(I83*H83,2)</f>
        <v>0</v>
      </c>
      <c r="K83" s="183" t="s">
        <v>127</v>
      </c>
      <c r="L83" s="59"/>
      <c r="M83" s="188" t="s">
        <v>22</v>
      </c>
      <c r="N83" s="189" t="s">
        <v>45</v>
      </c>
      <c r="O83" s="40"/>
      <c r="P83" s="190">
        <f>O83*H83</f>
        <v>0</v>
      </c>
      <c r="Q83" s="190">
        <v>0</v>
      </c>
      <c r="R83" s="190">
        <f>Q83*H83</f>
        <v>0</v>
      </c>
      <c r="S83" s="190">
        <v>0</v>
      </c>
      <c r="T83" s="191">
        <f>S83*H83</f>
        <v>0</v>
      </c>
      <c r="AR83" s="23" t="s">
        <v>128</v>
      </c>
      <c r="AT83" s="23" t="s">
        <v>123</v>
      </c>
      <c r="AU83" s="23" t="s">
        <v>24</v>
      </c>
      <c r="AY83" s="23" t="s">
        <v>122</v>
      </c>
      <c r="BE83" s="192">
        <f>IF(N83="základní",J83,0)</f>
        <v>0</v>
      </c>
      <c r="BF83" s="192">
        <f>IF(N83="snížená",J83,0)</f>
        <v>0</v>
      </c>
      <c r="BG83" s="192">
        <f>IF(N83="zákl. přenesená",J83,0)</f>
        <v>0</v>
      </c>
      <c r="BH83" s="192">
        <f>IF(N83="sníž. přenesená",J83,0)</f>
        <v>0</v>
      </c>
      <c r="BI83" s="192">
        <f>IF(N83="nulová",J83,0)</f>
        <v>0</v>
      </c>
      <c r="BJ83" s="23" t="s">
        <v>24</v>
      </c>
      <c r="BK83" s="192">
        <f>ROUND(I83*H83,2)</f>
        <v>0</v>
      </c>
      <c r="BL83" s="23" t="s">
        <v>128</v>
      </c>
      <c r="BM83" s="23" t="s">
        <v>141</v>
      </c>
    </row>
    <row r="84" spans="2:65" s="1" customFormat="1" ht="16.5" customHeight="1">
      <c r="B84" s="39"/>
      <c r="C84" s="181" t="s">
        <v>142</v>
      </c>
      <c r="D84" s="181" t="s">
        <v>123</v>
      </c>
      <c r="E84" s="182" t="s">
        <v>143</v>
      </c>
      <c r="F84" s="183" t="s">
        <v>144</v>
      </c>
      <c r="G84" s="184" t="s">
        <v>133</v>
      </c>
      <c r="H84" s="185">
        <v>1</v>
      </c>
      <c r="I84" s="186"/>
      <c r="J84" s="187">
        <f>ROUND(I84*H84,2)</f>
        <v>0</v>
      </c>
      <c r="K84" s="183" t="s">
        <v>127</v>
      </c>
      <c r="L84" s="59"/>
      <c r="M84" s="188" t="s">
        <v>22</v>
      </c>
      <c r="N84" s="189" t="s">
        <v>45</v>
      </c>
      <c r="O84" s="40"/>
      <c r="P84" s="190">
        <f>O84*H84</f>
        <v>0</v>
      </c>
      <c r="Q84" s="190">
        <v>0</v>
      </c>
      <c r="R84" s="190">
        <f>Q84*H84</f>
        <v>0</v>
      </c>
      <c r="S84" s="190">
        <v>0</v>
      </c>
      <c r="T84" s="191">
        <f>S84*H84</f>
        <v>0</v>
      </c>
      <c r="AR84" s="23" t="s">
        <v>128</v>
      </c>
      <c r="AT84" s="23" t="s">
        <v>123</v>
      </c>
      <c r="AU84" s="23" t="s">
        <v>24</v>
      </c>
      <c r="AY84" s="23" t="s">
        <v>122</v>
      </c>
      <c r="BE84" s="192">
        <f>IF(N84="základní",J84,0)</f>
        <v>0</v>
      </c>
      <c r="BF84" s="192">
        <f>IF(N84="snížená",J84,0)</f>
        <v>0</v>
      </c>
      <c r="BG84" s="192">
        <f>IF(N84="zákl. přenesená",J84,0)</f>
        <v>0</v>
      </c>
      <c r="BH84" s="192">
        <f>IF(N84="sníž. přenesená",J84,0)</f>
        <v>0</v>
      </c>
      <c r="BI84" s="192">
        <f>IF(N84="nulová",J84,0)</f>
        <v>0</v>
      </c>
      <c r="BJ84" s="23" t="s">
        <v>24</v>
      </c>
      <c r="BK84" s="192">
        <f>ROUND(I84*H84,2)</f>
        <v>0</v>
      </c>
      <c r="BL84" s="23" t="s">
        <v>128</v>
      </c>
      <c r="BM84" s="23" t="s">
        <v>145</v>
      </c>
    </row>
    <row r="85" spans="2:65" s="1" customFormat="1" ht="16.5" customHeight="1">
      <c r="B85" s="39"/>
      <c r="C85" s="181" t="s">
        <v>146</v>
      </c>
      <c r="D85" s="181" t="s">
        <v>123</v>
      </c>
      <c r="E85" s="182" t="s">
        <v>147</v>
      </c>
      <c r="F85" s="183" t="s">
        <v>148</v>
      </c>
      <c r="G85" s="184" t="s">
        <v>133</v>
      </c>
      <c r="H85" s="185">
        <v>1</v>
      </c>
      <c r="I85" s="186"/>
      <c r="J85" s="187">
        <f>ROUND(I85*H85,2)</f>
        <v>0</v>
      </c>
      <c r="K85" s="183" t="s">
        <v>127</v>
      </c>
      <c r="L85" s="59"/>
      <c r="M85" s="188" t="s">
        <v>22</v>
      </c>
      <c r="N85" s="205" t="s">
        <v>45</v>
      </c>
      <c r="O85" s="206"/>
      <c r="P85" s="207">
        <f>O85*H85</f>
        <v>0</v>
      </c>
      <c r="Q85" s="207">
        <v>0</v>
      </c>
      <c r="R85" s="207">
        <f>Q85*H85</f>
        <v>0</v>
      </c>
      <c r="S85" s="207">
        <v>0</v>
      </c>
      <c r="T85" s="208">
        <f>S85*H85</f>
        <v>0</v>
      </c>
      <c r="AR85" s="23" t="s">
        <v>128</v>
      </c>
      <c r="AT85" s="23" t="s">
        <v>123</v>
      </c>
      <c r="AU85" s="23" t="s">
        <v>24</v>
      </c>
      <c r="AY85" s="23" t="s">
        <v>122</v>
      </c>
      <c r="BE85" s="192">
        <f>IF(N85="základní",J85,0)</f>
        <v>0</v>
      </c>
      <c r="BF85" s="192">
        <f>IF(N85="snížená",J85,0)</f>
        <v>0</v>
      </c>
      <c r="BG85" s="192">
        <f>IF(N85="zákl. přenesená",J85,0)</f>
        <v>0</v>
      </c>
      <c r="BH85" s="192">
        <f>IF(N85="sníž. přenesená",J85,0)</f>
        <v>0</v>
      </c>
      <c r="BI85" s="192">
        <f>IF(N85="nulová",J85,0)</f>
        <v>0</v>
      </c>
      <c r="BJ85" s="23" t="s">
        <v>24</v>
      </c>
      <c r="BK85" s="192">
        <f>ROUND(I85*H85,2)</f>
        <v>0</v>
      </c>
      <c r="BL85" s="23" t="s">
        <v>128</v>
      </c>
      <c r="BM85" s="23" t="s">
        <v>149</v>
      </c>
    </row>
    <row r="86" spans="2:12" s="1" customFormat="1" ht="6.95" customHeight="1">
      <c r="B86" s="54"/>
      <c r="C86" s="55"/>
      <c r="D86" s="55"/>
      <c r="E86" s="55"/>
      <c r="F86" s="55"/>
      <c r="G86" s="55"/>
      <c r="H86" s="55"/>
      <c r="I86" s="137"/>
      <c r="J86" s="55"/>
      <c r="K86" s="55"/>
      <c r="L86" s="59"/>
    </row>
  </sheetData>
  <sheetProtection algorithmName="SHA-512" hashValue="FUmmt6XJfitNTGMToSaqYAB3IjN74uOJrNS1c3bl76VJ0IcODnmp4dIxJCxDpQ8nHb0yxnq7GOKZ4nV3gEM2Xg==" saltValue="6Wpjv0AHlV/AFTGCp2MlcPQroEshQsOPdalFHe7uQ96byggVSyA3ShumxvJLWLrXaVVVuEDjEf1eJ/KBrF00aw==" spinCount="100000" sheet="1" objects="1" scenarios="1" formatColumns="0" formatRows="0" autoFilter="0"/>
  <autoFilter ref="C76:K85"/>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93</v>
      </c>
      <c r="G1" s="374" t="s">
        <v>94</v>
      </c>
      <c r="H1" s="374"/>
      <c r="I1" s="113"/>
      <c r="J1" s="112" t="s">
        <v>95</v>
      </c>
      <c r="K1" s="111" t="s">
        <v>96</v>
      </c>
      <c r="L1" s="112" t="s">
        <v>97</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84</v>
      </c>
    </row>
    <row r="3" spans="2:46" ht="6.95" customHeight="1">
      <c r="B3" s="24"/>
      <c r="C3" s="25"/>
      <c r="D3" s="25"/>
      <c r="E3" s="25"/>
      <c r="F3" s="25"/>
      <c r="G3" s="25"/>
      <c r="H3" s="25"/>
      <c r="I3" s="114"/>
      <c r="J3" s="25"/>
      <c r="K3" s="26"/>
      <c r="AT3" s="23" t="s">
        <v>82</v>
      </c>
    </row>
    <row r="4" spans="2:46" ht="36.95" customHeight="1">
      <c r="B4" s="27"/>
      <c r="C4" s="28"/>
      <c r="D4" s="29" t="s">
        <v>98</v>
      </c>
      <c r="E4" s="28"/>
      <c r="F4" s="28"/>
      <c r="G4" s="28"/>
      <c r="H4" s="28"/>
      <c r="I4" s="115"/>
      <c r="J4" s="28"/>
      <c r="K4" s="30"/>
      <c r="M4" s="31" t="s">
        <v>12</v>
      </c>
      <c r="AT4" s="23" t="s">
        <v>6</v>
      </c>
    </row>
    <row r="5" spans="2:11" ht="6.9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5" t="str">
        <f>'Rekapitulace stavby'!K6</f>
        <v>Oprava barokního opevnění Prahy - akt. verze 11-2017</v>
      </c>
      <c r="F7" s="376"/>
      <c r="G7" s="376"/>
      <c r="H7" s="376"/>
      <c r="I7" s="115"/>
      <c r="J7" s="28"/>
      <c r="K7" s="30"/>
    </row>
    <row r="8" spans="2:11" s="1" customFormat="1" ht="15">
      <c r="B8" s="39"/>
      <c r="C8" s="40"/>
      <c r="D8" s="36" t="s">
        <v>99</v>
      </c>
      <c r="E8" s="40"/>
      <c r="F8" s="40"/>
      <c r="G8" s="40"/>
      <c r="H8" s="40"/>
      <c r="I8" s="116"/>
      <c r="J8" s="40"/>
      <c r="K8" s="43"/>
    </row>
    <row r="9" spans="2:11" s="1" customFormat="1" ht="36.95" customHeight="1">
      <c r="B9" s="39"/>
      <c r="C9" s="40"/>
      <c r="D9" s="40"/>
      <c r="E9" s="377" t="s">
        <v>150</v>
      </c>
      <c r="F9" s="378"/>
      <c r="G9" s="378"/>
      <c r="H9" s="378"/>
      <c r="I9" s="116"/>
      <c r="J9" s="40"/>
      <c r="K9" s="43"/>
    </row>
    <row r="10" spans="2:11" s="1" customFormat="1" ht="13.5">
      <c r="B10" s="39"/>
      <c r="C10" s="40"/>
      <c r="D10" s="40"/>
      <c r="E10" s="40"/>
      <c r="F10" s="40"/>
      <c r="G10" s="40"/>
      <c r="H10" s="40"/>
      <c r="I10" s="116"/>
      <c r="J10" s="40"/>
      <c r="K10" s="43"/>
    </row>
    <row r="11" spans="2:11" s="1" customFormat="1" ht="14.45" customHeight="1">
      <c r="B11" s="39"/>
      <c r="C11" s="40"/>
      <c r="D11" s="36" t="s">
        <v>21</v>
      </c>
      <c r="E11" s="40"/>
      <c r="F11" s="34" t="s">
        <v>22</v>
      </c>
      <c r="G11" s="40"/>
      <c r="H11" s="40"/>
      <c r="I11" s="117" t="s">
        <v>23</v>
      </c>
      <c r="J11" s="34" t="s">
        <v>22</v>
      </c>
      <c r="K11" s="43"/>
    </row>
    <row r="12" spans="2:11" s="1" customFormat="1" ht="14.45" customHeight="1">
      <c r="B12" s="39"/>
      <c r="C12" s="40"/>
      <c r="D12" s="36" t="s">
        <v>25</v>
      </c>
      <c r="E12" s="40"/>
      <c r="F12" s="34" t="s">
        <v>26</v>
      </c>
      <c r="G12" s="40"/>
      <c r="H12" s="40"/>
      <c r="I12" s="117" t="s">
        <v>27</v>
      </c>
      <c r="J12" s="118">
        <f>'Rekapitulace stavby'!AN8</f>
        <v>43066</v>
      </c>
      <c r="K12" s="43"/>
    </row>
    <row r="13" spans="2:11" s="1" customFormat="1" ht="10.9" customHeight="1">
      <c r="B13" s="39"/>
      <c r="C13" s="40"/>
      <c r="D13" s="40"/>
      <c r="E13" s="40"/>
      <c r="F13" s="40"/>
      <c r="G13" s="40"/>
      <c r="H13" s="40"/>
      <c r="I13" s="116"/>
      <c r="J13" s="40"/>
      <c r="K13" s="43"/>
    </row>
    <row r="14" spans="2:11" s="1" customFormat="1" ht="14.45" customHeight="1">
      <c r="B14" s="39"/>
      <c r="C14" s="40"/>
      <c r="D14" s="36" t="s">
        <v>30</v>
      </c>
      <c r="E14" s="40"/>
      <c r="F14" s="40"/>
      <c r="G14" s="40"/>
      <c r="H14" s="40"/>
      <c r="I14" s="117" t="s">
        <v>31</v>
      </c>
      <c r="J14" s="34" t="str">
        <f>IF('Rekapitulace stavby'!AN10="","",'Rekapitulace stavby'!AN10)</f>
        <v/>
      </c>
      <c r="K14" s="43"/>
    </row>
    <row r="15" spans="2:11" s="1" customFormat="1" ht="18" customHeight="1">
      <c r="B15" s="39"/>
      <c r="C15" s="40"/>
      <c r="D15" s="40"/>
      <c r="E15" s="34" t="str">
        <f>IF('Rekapitulace stavby'!E11="","",'Rekapitulace stavby'!E11)</f>
        <v>Úřad vlády ČR</v>
      </c>
      <c r="F15" s="40"/>
      <c r="G15" s="40"/>
      <c r="H15" s="40"/>
      <c r="I15" s="117" t="s">
        <v>33</v>
      </c>
      <c r="J15" s="34"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6" t="s">
        <v>34</v>
      </c>
      <c r="E17" s="40"/>
      <c r="F17" s="40"/>
      <c r="G17" s="40"/>
      <c r="H17" s="40"/>
      <c r="I17" s="117" t="s">
        <v>31</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c>
      <c r="F18" s="40"/>
      <c r="G18" s="40"/>
      <c r="H18" s="40"/>
      <c r="I18" s="117" t="s">
        <v>33</v>
      </c>
      <c r="J18" s="34"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6" t="s">
        <v>36</v>
      </c>
      <c r="E20" s="40"/>
      <c r="F20" s="40"/>
      <c r="G20" s="40"/>
      <c r="H20" s="40"/>
      <c r="I20" s="117" t="s">
        <v>31</v>
      </c>
      <c r="J20" s="34" t="str">
        <f>IF('Rekapitulace stavby'!AN16="","",'Rekapitulace stavby'!AN16)</f>
        <v/>
      </c>
      <c r="K20" s="43"/>
    </row>
    <row r="21" spans="2:11" s="1" customFormat="1" ht="18" customHeight="1">
      <c r="B21" s="39"/>
      <c r="C21" s="40"/>
      <c r="D21" s="40"/>
      <c r="E21" s="34" t="str">
        <f>IF('Rekapitulace stavby'!E17="","",'Rekapitulace stavby'!E17)</f>
        <v xml:space="preserve"> </v>
      </c>
      <c r="F21" s="40"/>
      <c r="G21" s="40"/>
      <c r="H21" s="40"/>
      <c r="I21" s="117" t="s">
        <v>33</v>
      </c>
      <c r="J21" s="34"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6" t="s">
        <v>38</v>
      </c>
      <c r="E23" s="40"/>
      <c r="F23" s="40"/>
      <c r="G23" s="40"/>
      <c r="H23" s="40"/>
      <c r="I23" s="116"/>
      <c r="J23" s="40"/>
      <c r="K23" s="43"/>
    </row>
    <row r="24" spans="2:11" s="6" customFormat="1" ht="16.5" customHeight="1">
      <c r="B24" s="119"/>
      <c r="C24" s="120"/>
      <c r="D24" s="120"/>
      <c r="E24" s="339" t="s">
        <v>22</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c r="B30" s="39"/>
      <c r="C30" s="40"/>
      <c r="D30" s="47" t="s">
        <v>44</v>
      </c>
      <c r="E30" s="47" t="s">
        <v>45</v>
      </c>
      <c r="F30" s="128">
        <f>ROUND(SUM(BE80:BE124),2)</f>
        <v>0</v>
      </c>
      <c r="G30" s="40"/>
      <c r="H30" s="40"/>
      <c r="I30" s="129">
        <v>0.21</v>
      </c>
      <c r="J30" s="128">
        <f>ROUND(ROUND((SUM(BE80:BE124)),2)*I30,2)</f>
        <v>0</v>
      </c>
      <c r="K30" s="43"/>
    </row>
    <row r="31" spans="2:11" s="1" customFormat="1" ht="14.45" customHeight="1">
      <c r="B31" s="39"/>
      <c r="C31" s="40"/>
      <c r="D31" s="40"/>
      <c r="E31" s="47" t="s">
        <v>46</v>
      </c>
      <c r="F31" s="128">
        <f>ROUND(SUM(BF80:BF124),2)</f>
        <v>0</v>
      </c>
      <c r="G31" s="40"/>
      <c r="H31" s="40"/>
      <c r="I31" s="129">
        <v>0.15</v>
      </c>
      <c r="J31" s="128">
        <f>ROUND(ROUND((SUM(BF80:BF124)),2)*I31,2)</f>
        <v>0</v>
      </c>
      <c r="K31" s="43"/>
    </row>
    <row r="32" spans="2:11" s="1" customFormat="1" ht="14.45" customHeight="1" hidden="1">
      <c r="B32" s="39"/>
      <c r="C32" s="40"/>
      <c r="D32" s="40"/>
      <c r="E32" s="47" t="s">
        <v>47</v>
      </c>
      <c r="F32" s="128">
        <f>ROUND(SUM(BG80:BG124),2)</f>
        <v>0</v>
      </c>
      <c r="G32" s="40"/>
      <c r="H32" s="40"/>
      <c r="I32" s="129">
        <v>0.21</v>
      </c>
      <c r="J32" s="128">
        <v>0</v>
      </c>
      <c r="K32" s="43"/>
    </row>
    <row r="33" spans="2:11" s="1" customFormat="1" ht="14.45" customHeight="1" hidden="1">
      <c r="B33" s="39"/>
      <c r="C33" s="40"/>
      <c r="D33" s="40"/>
      <c r="E33" s="47" t="s">
        <v>48</v>
      </c>
      <c r="F33" s="128">
        <f>ROUND(SUM(BH80:BH124),2)</f>
        <v>0</v>
      </c>
      <c r="G33" s="40"/>
      <c r="H33" s="40"/>
      <c r="I33" s="129">
        <v>0.15</v>
      </c>
      <c r="J33" s="128">
        <v>0</v>
      </c>
      <c r="K33" s="43"/>
    </row>
    <row r="34" spans="2:11" s="1" customFormat="1" ht="14.45" customHeight="1" hidden="1">
      <c r="B34" s="39"/>
      <c r="C34" s="40"/>
      <c r="D34" s="40"/>
      <c r="E34" s="47" t="s">
        <v>49</v>
      </c>
      <c r="F34" s="128">
        <f>ROUND(SUM(BI80:BI124),2)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9" t="s">
        <v>101</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6" t="s">
        <v>18</v>
      </c>
      <c r="D44" s="40"/>
      <c r="E44" s="40"/>
      <c r="F44" s="40"/>
      <c r="G44" s="40"/>
      <c r="H44" s="40"/>
      <c r="I44" s="116"/>
      <c r="J44" s="40"/>
      <c r="K44" s="43"/>
    </row>
    <row r="45" spans="2:11" s="1" customFormat="1" ht="16.5" customHeight="1">
      <c r="B45" s="39"/>
      <c r="C45" s="40"/>
      <c r="D45" s="40"/>
      <c r="E45" s="375" t="str">
        <f>E7</f>
        <v>Oprava barokního opevnění Prahy - akt. verze 11-2017</v>
      </c>
      <c r="F45" s="376"/>
      <c r="G45" s="376"/>
      <c r="H45" s="376"/>
      <c r="I45" s="116"/>
      <c r="J45" s="40"/>
      <c r="K45" s="43"/>
    </row>
    <row r="46" spans="2:11" s="1" customFormat="1" ht="14.45" customHeight="1">
      <c r="B46" s="39"/>
      <c r="C46" s="36" t="s">
        <v>99</v>
      </c>
      <c r="D46" s="40"/>
      <c r="E46" s="40"/>
      <c r="F46" s="40"/>
      <c r="G46" s="40"/>
      <c r="H46" s="40"/>
      <c r="I46" s="116"/>
      <c r="J46" s="40"/>
      <c r="K46" s="43"/>
    </row>
    <row r="47" spans="2:11" s="1" customFormat="1" ht="17.25" customHeight="1">
      <c r="B47" s="39"/>
      <c r="C47" s="40"/>
      <c r="D47" s="40"/>
      <c r="E47" s="377" t="str">
        <f>E9</f>
        <v>1 - Přípravné práce</v>
      </c>
      <c r="F47" s="378"/>
      <c r="G47" s="378"/>
      <c r="H47" s="378"/>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6" t="s">
        <v>25</v>
      </c>
      <c r="D49" s="40"/>
      <c r="E49" s="40"/>
      <c r="F49" s="34" t="str">
        <f>F12</f>
        <v xml:space="preserve"> </v>
      </c>
      <c r="G49" s="40"/>
      <c r="H49" s="40"/>
      <c r="I49" s="117" t="s">
        <v>27</v>
      </c>
      <c r="J49" s="118">
        <f>IF(J12="","",J12)</f>
        <v>43066</v>
      </c>
      <c r="K49" s="43"/>
    </row>
    <row r="50" spans="2:11" s="1" customFormat="1" ht="6.95" customHeight="1">
      <c r="B50" s="39"/>
      <c r="C50" s="40"/>
      <c r="D50" s="40"/>
      <c r="E50" s="40"/>
      <c r="F50" s="40"/>
      <c r="G50" s="40"/>
      <c r="H50" s="40"/>
      <c r="I50" s="116"/>
      <c r="J50" s="40"/>
      <c r="K50" s="43"/>
    </row>
    <row r="51" spans="2:11" s="1" customFormat="1" ht="15">
      <c r="B51" s="39"/>
      <c r="C51" s="36" t="s">
        <v>30</v>
      </c>
      <c r="D51" s="40"/>
      <c r="E51" s="40"/>
      <c r="F51" s="34" t="str">
        <f>E15</f>
        <v>Úřad vlády ČR</v>
      </c>
      <c r="G51" s="40"/>
      <c r="H51" s="40"/>
      <c r="I51" s="117" t="s">
        <v>36</v>
      </c>
      <c r="J51" s="339" t="str">
        <f>E21</f>
        <v xml:space="preserve"> </v>
      </c>
      <c r="K51" s="43"/>
    </row>
    <row r="52" spans="2:11" s="1" customFormat="1" ht="14.45" customHeight="1">
      <c r="B52" s="39"/>
      <c r="C52" s="36" t="s">
        <v>34</v>
      </c>
      <c r="D52" s="40"/>
      <c r="E52" s="40"/>
      <c r="F52" s="34" t="str">
        <f>IF(E18="","",E18)</f>
        <v/>
      </c>
      <c r="G52" s="40"/>
      <c r="H52" s="40"/>
      <c r="I52" s="116"/>
      <c r="J52" s="370"/>
      <c r="K52" s="43"/>
    </row>
    <row r="53" spans="2:11" s="1" customFormat="1" ht="10.35" customHeight="1">
      <c r="B53" s="39"/>
      <c r="C53" s="40"/>
      <c r="D53" s="40"/>
      <c r="E53" s="40"/>
      <c r="F53" s="40"/>
      <c r="G53" s="40"/>
      <c r="H53" s="40"/>
      <c r="I53" s="116"/>
      <c r="J53" s="40"/>
      <c r="K53" s="43"/>
    </row>
    <row r="54" spans="2:11" s="1" customFormat="1" ht="29.25" customHeight="1">
      <c r="B54" s="39"/>
      <c r="C54" s="142" t="s">
        <v>102</v>
      </c>
      <c r="D54" s="130"/>
      <c r="E54" s="130"/>
      <c r="F54" s="130"/>
      <c r="G54" s="130"/>
      <c r="H54" s="130"/>
      <c r="I54" s="143"/>
      <c r="J54" s="144" t="s">
        <v>103</v>
      </c>
      <c r="K54" s="145"/>
    </row>
    <row r="55" spans="2:11" s="1" customFormat="1" ht="10.35" customHeight="1">
      <c r="B55" s="39"/>
      <c r="C55" s="40"/>
      <c r="D55" s="40"/>
      <c r="E55" s="40"/>
      <c r="F55" s="40"/>
      <c r="G55" s="40"/>
      <c r="H55" s="40"/>
      <c r="I55" s="116"/>
      <c r="J55" s="40"/>
      <c r="K55" s="43"/>
    </row>
    <row r="56" spans="2:47" s="1" customFormat="1" ht="29.25" customHeight="1">
      <c r="B56" s="39"/>
      <c r="C56" s="146" t="s">
        <v>104</v>
      </c>
      <c r="D56" s="40"/>
      <c r="E56" s="40"/>
      <c r="F56" s="40"/>
      <c r="G56" s="40"/>
      <c r="H56" s="40"/>
      <c r="I56" s="116"/>
      <c r="J56" s="126">
        <f>J80</f>
        <v>0</v>
      </c>
      <c r="K56" s="43"/>
      <c r="AU56" s="23" t="s">
        <v>105</v>
      </c>
    </row>
    <row r="57" spans="2:11" s="7" customFormat="1" ht="24.95" customHeight="1">
      <c r="B57" s="147"/>
      <c r="C57" s="148"/>
      <c r="D57" s="149" t="s">
        <v>151</v>
      </c>
      <c r="E57" s="150"/>
      <c r="F57" s="150"/>
      <c r="G57" s="150"/>
      <c r="H57" s="150"/>
      <c r="I57" s="151"/>
      <c r="J57" s="152">
        <f>J81</f>
        <v>0</v>
      </c>
      <c r="K57" s="153"/>
    </row>
    <row r="58" spans="2:11" s="11" customFormat="1" ht="19.9" customHeight="1">
      <c r="B58" s="209"/>
      <c r="C58" s="210"/>
      <c r="D58" s="211" t="s">
        <v>152</v>
      </c>
      <c r="E58" s="212"/>
      <c r="F58" s="212"/>
      <c r="G58" s="212"/>
      <c r="H58" s="212"/>
      <c r="I58" s="213"/>
      <c r="J58" s="214">
        <f>J82</f>
        <v>0</v>
      </c>
      <c r="K58" s="215"/>
    </row>
    <row r="59" spans="2:11" s="11" customFormat="1" ht="19.9" customHeight="1">
      <c r="B59" s="209"/>
      <c r="C59" s="210"/>
      <c r="D59" s="211" t="s">
        <v>153</v>
      </c>
      <c r="E59" s="212"/>
      <c r="F59" s="212"/>
      <c r="G59" s="212"/>
      <c r="H59" s="212"/>
      <c r="I59" s="213"/>
      <c r="J59" s="214">
        <f>J111</f>
        <v>0</v>
      </c>
      <c r="K59" s="215"/>
    </row>
    <row r="60" spans="2:11" s="11" customFormat="1" ht="19.9" customHeight="1">
      <c r="B60" s="209"/>
      <c r="C60" s="210"/>
      <c r="D60" s="211" t="s">
        <v>154</v>
      </c>
      <c r="E60" s="212"/>
      <c r="F60" s="212"/>
      <c r="G60" s="212"/>
      <c r="H60" s="212"/>
      <c r="I60" s="213"/>
      <c r="J60" s="214">
        <f>J122</f>
        <v>0</v>
      </c>
      <c r="K60" s="215"/>
    </row>
    <row r="61" spans="2:11" s="1" customFormat="1" ht="21.75" customHeight="1">
      <c r="B61" s="39"/>
      <c r="C61" s="40"/>
      <c r="D61" s="40"/>
      <c r="E61" s="40"/>
      <c r="F61" s="40"/>
      <c r="G61" s="40"/>
      <c r="H61" s="40"/>
      <c r="I61" s="116"/>
      <c r="J61" s="40"/>
      <c r="K61" s="43"/>
    </row>
    <row r="62" spans="2:11" s="1" customFormat="1" ht="6.95" customHeight="1">
      <c r="B62" s="54"/>
      <c r="C62" s="55"/>
      <c r="D62" s="55"/>
      <c r="E62" s="55"/>
      <c r="F62" s="55"/>
      <c r="G62" s="55"/>
      <c r="H62" s="55"/>
      <c r="I62" s="137"/>
      <c r="J62" s="55"/>
      <c r="K62" s="56"/>
    </row>
    <row r="66" spans="2:12" s="1" customFormat="1" ht="6.95" customHeight="1">
      <c r="B66" s="57"/>
      <c r="C66" s="58"/>
      <c r="D66" s="58"/>
      <c r="E66" s="58"/>
      <c r="F66" s="58"/>
      <c r="G66" s="58"/>
      <c r="H66" s="58"/>
      <c r="I66" s="140"/>
      <c r="J66" s="58"/>
      <c r="K66" s="58"/>
      <c r="L66" s="59"/>
    </row>
    <row r="67" spans="2:12" s="1" customFormat="1" ht="36.95" customHeight="1">
      <c r="B67" s="39"/>
      <c r="C67" s="60" t="s">
        <v>107</v>
      </c>
      <c r="D67" s="61"/>
      <c r="E67" s="61"/>
      <c r="F67" s="61"/>
      <c r="G67" s="61"/>
      <c r="H67" s="61"/>
      <c r="I67" s="154"/>
      <c r="J67" s="61"/>
      <c r="K67" s="61"/>
      <c r="L67" s="59"/>
    </row>
    <row r="68" spans="2:12" s="1" customFormat="1" ht="6.95" customHeight="1">
      <c r="B68" s="39"/>
      <c r="C68" s="61"/>
      <c r="D68" s="61"/>
      <c r="E68" s="61"/>
      <c r="F68" s="61"/>
      <c r="G68" s="61"/>
      <c r="H68" s="61"/>
      <c r="I68" s="154"/>
      <c r="J68" s="61"/>
      <c r="K68" s="61"/>
      <c r="L68" s="59"/>
    </row>
    <row r="69" spans="2:12" s="1" customFormat="1" ht="14.45" customHeight="1">
      <c r="B69" s="39"/>
      <c r="C69" s="63" t="s">
        <v>18</v>
      </c>
      <c r="D69" s="61"/>
      <c r="E69" s="61"/>
      <c r="F69" s="61"/>
      <c r="G69" s="61"/>
      <c r="H69" s="61"/>
      <c r="I69" s="154"/>
      <c r="J69" s="61"/>
      <c r="K69" s="61"/>
      <c r="L69" s="59"/>
    </row>
    <row r="70" spans="2:12" s="1" customFormat="1" ht="16.5" customHeight="1">
      <c r="B70" s="39"/>
      <c r="C70" s="61"/>
      <c r="D70" s="61"/>
      <c r="E70" s="371" t="str">
        <f>E7</f>
        <v>Oprava barokního opevnění Prahy - akt. verze 11-2017</v>
      </c>
      <c r="F70" s="372"/>
      <c r="G70" s="372"/>
      <c r="H70" s="372"/>
      <c r="I70" s="154"/>
      <c r="J70" s="61"/>
      <c r="K70" s="61"/>
      <c r="L70" s="59"/>
    </row>
    <row r="71" spans="2:12" s="1" customFormat="1" ht="14.45" customHeight="1">
      <c r="B71" s="39"/>
      <c r="C71" s="63" t="s">
        <v>99</v>
      </c>
      <c r="D71" s="61"/>
      <c r="E71" s="61"/>
      <c r="F71" s="61"/>
      <c r="G71" s="61"/>
      <c r="H71" s="61"/>
      <c r="I71" s="154"/>
      <c r="J71" s="61"/>
      <c r="K71" s="61"/>
      <c r="L71" s="59"/>
    </row>
    <row r="72" spans="2:12" s="1" customFormat="1" ht="17.25" customHeight="1">
      <c r="B72" s="39"/>
      <c r="C72" s="61"/>
      <c r="D72" s="61"/>
      <c r="E72" s="350" t="str">
        <f>E9</f>
        <v>1 - Přípravné práce</v>
      </c>
      <c r="F72" s="373"/>
      <c r="G72" s="373"/>
      <c r="H72" s="373"/>
      <c r="I72" s="154"/>
      <c r="J72" s="61"/>
      <c r="K72" s="61"/>
      <c r="L72" s="59"/>
    </row>
    <row r="73" spans="2:12" s="1" customFormat="1" ht="6.95" customHeight="1">
      <c r="B73" s="39"/>
      <c r="C73" s="61"/>
      <c r="D73" s="61"/>
      <c r="E73" s="61"/>
      <c r="F73" s="61"/>
      <c r="G73" s="61"/>
      <c r="H73" s="61"/>
      <c r="I73" s="154"/>
      <c r="J73" s="61"/>
      <c r="K73" s="61"/>
      <c r="L73" s="59"/>
    </row>
    <row r="74" spans="2:12" s="1" customFormat="1" ht="18" customHeight="1">
      <c r="B74" s="39"/>
      <c r="C74" s="63" t="s">
        <v>25</v>
      </c>
      <c r="D74" s="61"/>
      <c r="E74" s="61"/>
      <c r="F74" s="155" t="str">
        <f>F12</f>
        <v xml:space="preserve"> </v>
      </c>
      <c r="G74" s="61"/>
      <c r="H74" s="61"/>
      <c r="I74" s="156" t="s">
        <v>27</v>
      </c>
      <c r="J74" s="71">
        <f>IF(J12="","",J12)</f>
        <v>43066</v>
      </c>
      <c r="K74" s="61"/>
      <c r="L74" s="59"/>
    </row>
    <row r="75" spans="2:12" s="1" customFormat="1" ht="6.95" customHeight="1">
      <c r="B75" s="39"/>
      <c r="C75" s="61"/>
      <c r="D75" s="61"/>
      <c r="E75" s="61"/>
      <c r="F75" s="61"/>
      <c r="G75" s="61"/>
      <c r="H75" s="61"/>
      <c r="I75" s="154"/>
      <c r="J75" s="61"/>
      <c r="K75" s="61"/>
      <c r="L75" s="59"/>
    </row>
    <row r="76" spans="2:12" s="1" customFormat="1" ht="15">
      <c r="B76" s="39"/>
      <c r="C76" s="63" t="s">
        <v>30</v>
      </c>
      <c r="D76" s="61"/>
      <c r="E76" s="61"/>
      <c r="F76" s="155" t="str">
        <f>E15</f>
        <v>Úřad vlády ČR</v>
      </c>
      <c r="G76" s="61"/>
      <c r="H76" s="61"/>
      <c r="I76" s="156" t="s">
        <v>36</v>
      </c>
      <c r="J76" s="155" t="str">
        <f>E21</f>
        <v xml:space="preserve"> </v>
      </c>
      <c r="K76" s="61"/>
      <c r="L76" s="59"/>
    </row>
    <row r="77" spans="2:12" s="1" customFormat="1" ht="14.45" customHeight="1">
      <c r="B77" s="39"/>
      <c r="C77" s="63" t="s">
        <v>34</v>
      </c>
      <c r="D77" s="61"/>
      <c r="E77" s="61"/>
      <c r="F77" s="155" t="str">
        <f>IF(E18="","",E18)</f>
        <v/>
      </c>
      <c r="G77" s="61"/>
      <c r="H77" s="61"/>
      <c r="I77" s="154"/>
      <c r="J77" s="61"/>
      <c r="K77" s="61"/>
      <c r="L77" s="59"/>
    </row>
    <row r="78" spans="2:12" s="1" customFormat="1" ht="10.35" customHeight="1">
      <c r="B78" s="39"/>
      <c r="C78" s="61"/>
      <c r="D78" s="61"/>
      <c r="E78" s="61"/>
      <c r="F78" s="61"/>
      <c r="G78" s="61"/>
      <c r="H78" s="61"/>
      <c r="I78" s="154"/>
      <c r="J78" s="61"/>
      <c r="K78" s="61"/>
      <c r="L78" s="59"/>
    </row>
    <row r="79" spans="2:20" s="8" customFormat="1" ht="29.25" customHeight="1">
      <c r="B79" s="157"/>
      <c r="C79" s="158" t="s">
        <v>108</v>
      </c>
      <c r="D79" s="159" t="s">
        <v>59</v>
      </c>
      <c r="E79" s="159" t="s">
        <v>55</v>
      </c>
      <c r="F79" s="159" t="s">
        <v>109</v>
      </c>
      <c r="G79" s="159" t="s">
        <v>110</v>
      </c>
      <c r="H79" s="159" t="s">
        <v>111</v>
      </c>
      <c r="I79" s="160" t="s">
        <v>112</v>
      </c>
      <c r="J79" s="159" t="s">
        <v>103</v>
      </c>
      <c r="K79" s="161" t="s">
        <v>113</v>
      </c>
      <c r="L79" s="162"/>
      <c r="M79" s="79" t="s">
        <v>114</v>
      </c>
      <c r="N79" s="80" t="s">
        <v>44</v>
      </c>
      <c r="O79" s="80" t="s">
        <v>115</v>
      </c>
      <c r="P79" s="80" t="s">
        <v>116</v>
      </c>
      <c r="Q79" s="80" t="s">
        <v>117</v>
      </c>
      <c r="R79" s="80" t="s">
        <v>118</v>
      </c>
      <c r="S79" s="80" t="s">
        <v>119</v>
      </c>
      <c r="T79" s="81" t="s">
        <v>120</v>
      </c>
    </row>
    <row r="80" spans="2:63" s="1" customFormat="1" ht="29.25" customHeight="1">
      <c r="B80" s="39"/>
      <c r="C80" s="85" t="s">
        <v>104</v>
      </c>
      <c r="D80" s="61"/>
      <c r="E80" s="61"/>
      <c r="F80" s="61"/>
      <c r="G80" s="61"/>
      <c r="H80" s="61"/>
      <c r="I80" s="154"/>
      <c r="J80" s="163">
        <f>BK80</f>
        <v>0</v>
      </c>
      <c r="K80" s="61"/>
      <c r="L80" s="59"/>
      <c r="M80" s="82"/>
      <c r="N80" s="83"/>
      <c r="O80" s="83"/>
      <c r="P80" s="164">
        <f>P81</f>
        <v>0</v>
      </c>
      <c r="Q80" s="83"/>
      <c r="R80" s="164">
        <f>R81</f>
        <v>0.00244</v>
      </c>
      <c r="S80" s="83"/>
      <c r="T80" s="165">
        <f>T81</f>
        <v>0</v>
      </c>
      <c r="AT80" s="23" t="s">
        <v>73</v>
      </c>
      <c r="AU80" s="23" t="s">
        <v>105</v>
      </c>
      <c r="BK80" s="166">
        <f>BK81</f>
        <v>0</v>
      </c>
    </row>
    <row r="81" spans="2:63" s="9" customFormat="1" ht="37.35" customHeight="1">
      <c r="B81" s="167"/>
      <c r="C81" s="168"/>
      <c r="D81" s="169" t="s">
        <v>73</v>
      </c>
      <c r="E81" s="170" t="s">
        <v>155</v>
      </c>
      <c r="F81" s="170" t="s">
        <v>156</v>
      </c>
      <c r="G81" s="168"/>
      <c r="H81" s="168"/>
      <c r="I81" s="171"/>
      <c r="J81" s="172">
        <f>BK81</f>
        <v>0</v>
      </c>
      <c r="K81" s="168"/>
      <c r="L81" s="173"/>
      <c r="M81" s="174"/>
      <c r="N81" s="175"/>
      <c r="O81" s="175"/>
      <c r="P81" s="176">
        <f>P82+P111+P122</f>
        <v>0</v>
      </c>
      <c r="Q81" s="175"/>
      <c r="R81" s="176">
        <f>R82+R111+R122</f>
        <v>0.00244</v>
      </c>
      <c r="S81" s="175"/>
      <c r="T81" s="177">
        <f>T82+T111+T122</f>
        <v>0</v>
      </c>
      <c r="AR81" s="178" t="s">
        <v>24</v>
      </c>
      <c r="AT81" s="179" t="s">
        <v>73</v>
      </c>
      <c r="AU81" s="179" t="s">
        <v>74</v>
      </c>
      <c r="AY81" s="178" t="s">
        <v>122</v>
      </c>
      <c r="BK81" s="180">
        <f>BK82+BK111+BK122</f>
        <v>0</v>
      </c>
    </row>
    <row r="82" spans="2:63" s="9" customFormat="1" ht="19.9" customHeight="1">
      <c r="B82" s="167"/>
      <c r="C82" s="168"/>
      <c r="D82" s="169" t="s">
        <v>73</v>
      </c>
      <c r="E82" s="216" t="s">
        <v>24</v>
      </c>
      <c r="F82" s="216" t="s">
        <v>157</v>
      </c>
      <c r="G82" s="168"/>
      <c r="H82" s="168"/>
      <c r="I82" s="171"/>
      <c r="J82" s="217">
        <f>BK82</f>
        <v>0</v>
      </c>
      <c r="K82" s="168"/>
      <c r="L82" s="173"/>
      <c r="M82" s="174"/>
      <c r="N82" s="175"/>
      <c r="O82" s="175"/>
      <c r="P82" s="176">
        <f>SUM(P83:P110)</f>
        <v>0</v>
      </c>
      <c r="Q82" s="175"/>
      <c r="R82" s="176">
        <f>SUM(R83:R110)</f>
        <v>0.00244</v>
      </c>
      <c r="S82" s="175"/>
      <c r="T82" s="177">
        <f>SUM(T83:T110)</f>
        <v>0</v>
      </c>
      <c r="AR82" s="178" t="s">
        <v>24</v>
      </c>
      <c r="AT82" s="179" t="s">
        <v>73</v>
      </c>
      <c r="AU82" s="179" t="s">
        <v>24</v>
      </c>
      <c r="AY82" s="178" t="s">
        <v>122</v>
      </c>
      <c r="BK82" s="180">
        <f>SUM(BK83:BK110)</f>
        <v>0</v>
      </c>
    </row>
    <row r="83" spans="2:65" s="1" customFormat="1" ht="25.5" customHeight="1">
      <c r="B83" s="39"/>
      <c r="C83" s="181" t="s">
        <v>24</v>
      </c>
      <c r="D83" s="181" t="s">
        <v>123</v>
      </c>
      <c r="E83" s="182" t="s">
        <v>158</v>
      </c>
      <c r="F83" s="183" t="s">
        <v>159</v>
      </c>
      <c r="G83" s="184" t="s">
        <v>160</v>
      </c>
      <c r="H83" s="185">
        <v>10</v>
      </c>
      <c r="I83" s="186"/>
      <c r="J83" s="187">
        <f>ROUND(I83*H83,2)</f>
        <v>0</v>
      </c>
      <c r="K83" s="183" t="s">
        <v>127</v>
      </c>
      <c r="L83" s="59"/>
      <c r="M83" s="188" t="s">
        <v>22</v>
      </c>
      <c r="N83" s="189" t="s">
        <v>45</v>
      </c>
      <c r="O83" s="40"/>
      <c r="P83" s="190">
        <f>O83*H83</f>
        <v>0</v>
      </c>
      <c r="Q83" s="190">
        <v>5E-05</v>
      </c>
      <c r="R83" s="190">
        <f>Q83*H83</f>
        <v>0.0005</v>
      </c>
      <c r="S83" s="190">
        <v>0</v>
      </c>
      <c r="T83" s="191">
        <f>S83*H83</f>
        <v>0</v>
      </c>
      <c r="AR83" s="23" t="s">
        <v>138</v>
      </c>
      <c r="AT83" s="23" t="s">
        <v>123</v>
      </c>
      <c r="AU83" s="23" t="s">
        <v>82</v>
      </c>
      <c r="AY83" s="23" t="s">
        <v>122</v>
      </c>
      <c r="BE83" s="192">
        <f>IF(N83="základní",J83,0)</f>
        <v>0</v>
      </c>
      <c r="BF83" s="192">
        <f>IF(N83="snížená",J83,0)</f>
        <v>0</v>
      </c>
      <c r="BG83" s="192">
        <f>IF(N83="zákl. přenesená",J83,0)</f>
        <v>0</v>
      </c>
      <c r="BH83" s="192">
        <f>IF(N83="sníž. přenesená",J83,0)</f>
        <v>0</v>
      </c>
      <c r="BI83" s="192">
        <f>IF(N83="nulová",J83,0)</f>
        <v>0</v>
      </c>
      <c r="BJ83" s="23" t="s">
        <v>24</v>
      </c>
      <c r="BK83" s="192">
        <f>ROUND(I83*H83,2)</f>
        <v>0</v>
      </c>
      <c r="BL83" s="23" t="s">
        <v>138</v>
      </c>
      <c r="BM83" s="23" t="s">
        <v>161</v>
      </c>
    </row>
    <row r="84" spans="2:47" s="1" customFormat="1" ht="108">
      <c r="B84" s="39"/>
      <c r="C84" s="61"/>
      <c r="D84" s="195" t="s">
        <v>162</v>
      </c>
      <c r="E84" s="61"/>
      <c r="F84" s="218" t="s">
        <v>163</v>
      </c>
      <c r="G84" s="61"/>
      <c r="H84" s="61"/>
      <c r="I84" s="154"/>
      <c r="J84" s="61"/>
      <c r="K84" s="61"/>
      <c r="L84" s="59"/>
      <c r="M84" s="219"/>
      <c r="N84" s="40"/>
      <c r="O84" s="40"/>
      <c r="P84" s="40"/>
      <c r="Q84" s="40"/>
      <c r="R84" s="40"/>
      <c r="S84" s="40"/>
      <c r="T84" s="76"/>
      <c r="AT84" s="23" t="s">
        <v>162</v>
      </c>
      <c r="AU84" s="23" t="s">
        <v>82</v>
      </c>
    </row>
    <row r="85" spans="2:65" s="1" customFormat="1" ht="25.5" customHeight="1">
      <c r="B85" s="39"/>
      <c r="C85" s="181" t="s">
        <v>82</v>
      </c>
      <c r="D85" s="181" t="s">
        <v>123</v>
      </c>
      <c r="E85" s="182" t="s">
        <v>164</v>
      </c>
      <c r="F85" s="183" t="s">
        <v>165</v>
      </c>
      <c r="G85" s="184" t="s">
        <v>160</v>
      </c>
      <c r="H85" s="185">
        <v>10</v>
      </c>
      <c r="I85" s="186"/>
      <c r="J85" s="187">
        <f>ROUND(I85*H85,2)</f>
        <v>0</v>
      </c>
      <c r="K85" s="183" t="s">
        <v>127</v>
      </c>
      <c r="L85" s="59"/>
      <c r="M85" s="188" t="s">
        <v>22</v>
      </c>
      <c r="N85" s="189" t="s">
        <v>45</v>
      </c>
      <c r="O85" s="40"/>
      <c r="P85" s="190">
        <f>O85*H85</f>
        <v>0</v>
      </c>
      <c r="Q85" s="190">
        <v>5E-05</v>
      </c>
      <c r="R85" s="190">
        <f>Q85*H85</f>
        <v>0.0005</v>
      </c>
      <c r="S85" s="190">
        <v>0</v>
      </c>
      <c r="T85" s="191">
        <f>S85*H85</f>
        <v>0</v>
      </c>
      <c r="AR85" s="23" t="s">
        <v>138</v>
      </c>
      <c r="AT85" s="23" t="s">
        <v>123</v>
      </c>
      <c r="AU85" s="23" t="s">
        <v>82</v>
      </c>
      <c r="AY85" s="23" t="s">
        <v>122</v>
      </c>
      <c r="BE85" s="192">
        <f>IF(N85="základní",J85,0)</f>
        <v>0</v>
      </c>
      <c r="BF85" s="192">
        <f>IF(N85="snížená",J85,0)</f>
        <v>0</v>
      </c>
      <c r="BG85" s="192">
        <f>IF(N85="zákl. přenesená",J85,0)</f>
        <v>0</v>
      </c>
      <c r="BH85" s="192">
        <f>IF(N85="sníž. přenesená",J85,0)</f>
        <v>0</v>
      </c>
      <c r="BI85" s="192">
        <f>IF(N85="nulová",J85,0)</f>
        <v>0</v>
      </c>
      <c r="BJ85" s="23" t="s">
        <v>24</v>
      </c>
      <c r="BK85" s="192">
        <f>ROUND(I85*H85,2)</f>
        <v>0</v>
      </c>
      <c r="BL85" s="23" t="s">
        <v>138</v>
      </c>
      <c r="BM85" s="23" t="s">
        <v>166</v>
      </c>
    </row>
    <row r="86" spans="2:47" s="1" customFormat="1" ht="108">
      <c r="B86" s="39"/>
      <c r="C86" s="61"/>
      <c r="D86" s="195" t="s">
        <v>162</v>
      </c>
      <c r="E86" s="61"/>
      <c r="F86" s="218" t="s">
        <v>163</v>
      </c>
      <c r="G86" s="61"/>
      <c r="H86" s="61"/>
      <c r="I86" s="154"/>
      <c r="J86" s="61"/>
      <c r="K86" s="61"/>
      <c r="L86" s="59"/>
      <c r="M86" s="219"/>
      <c r="N86" s="40"/>
      <c r="O86" s="40"/>
      <c r="P86" s="40"/>
      <c r="Q86" s="40"/>
      <c r="R86" s="40"/>
      <c r="S86" s="40"/>
      <c r="T86" s="76"/>
      <c r="AT86" s="23" t="s">
        <v>162</v>
      </c>
      <c r="AU86" s="23" t="s">
        <v>82</v>
      </c>
    </row>
    <row r="87" spans="2:65" s="1" customFormat="1" ht="25.5" customHeight="1">
      <c r="B87" s="39"/>
      <c r="C87" s="181" t="s">
        <v>90</v>
      </c>
      <c r="D87" s="181" t="s">
        <v>123</v>
      </c>
      <c r="E87" s="182" t="s">
        <v>167</v>
      </c>
      <c r="F87" s="183" t="s">
        <v>168</v>
      </c>
      <c r="G87" s="184" t="s">
        <v>160</v>
      </c>
      <c r="H87" s="185">
        <v>9</v>
      </c>
      <c r="I87" s="186"/>
      <c r="J87" s="187">
        <f>ROUND(I87*H87,2)</f>
        <v>0</v>
      </c>
      <c r="K87" s="183" t="s">
        <v>127</v>
      </c>
      <c r="L87" s="59"/>
      <c r="M87" s="188" t="s">
        <v>22</v>
      </c>
      <c r="N87" s="189" t="s">
        <v>45</v>
      </c>
      <c r="O87" s="40"/>
      <c r="P87" s="190">
        <f>O87*H87</f>
        <v>0</v>
      </c>
      <c r="Q87" s="190">
        <v>9E-05</v>
      </c>
      <c r="R87" s="190">
        <f>Q87*H87</f>
        <v>0.0008100000000000001</v>
      </c>
      <c r="S87" s="190">
        <v>0</v>
      </c>
      <c r="T87" s="191">
        <f>S87*H87</f>
        <v>0</v>
      </c>
      <c r="AR87" s="23" t="s">
        <v>138</v>
      </c>
      <c r="AT87" s="23" t="s">
        <v>123</v>
      </c>
      <c r="AU87" s="23" t="s">
        <v>82</v>
      </c>
      <c r="AY87" s="23" t="s">
        <v>122</v>
      </c>
      <c r="BE87" s="192">
        <f>IF(N87="základní",J87,0)</f>
        <v>0</v>
      </c>
      <c r="BF87" s="192">
        <f>IF(N87="snížená",J87,0)</f>
        <v>0</v>
      </c>
      <c r="BG87" s="192">
        <f>IF(N87="zákl. přenesená",J87,0)</f>
        <v>0</v>
      </c>
      <c r="BH87" s="192">
        <f>IF(N87="sníž. přenesená",J87,0)</f>
        <v>0</v>
      </c>
      <c r="BI87" s="192">
        <f>IF(N87="nulová",J87,0)</f>
        <v>0</v>
      </c>
      <c r="BJ87" s="23" t="s">
        <v>24</v>
      </c>
      <c r="BK87" s="192">
        <f>ROUND(I87*H87,2)</f>
        <v>0</v>
      </c>
      <c r="BL87" s="23" t="s">
        <v>138</v>
      </c>
      <c r="BM87" s="23" t="s">
        <v>169</v>
      </c>
    </row>
    <row r="88" spans="2:47" s="1" customFormat="1" ht="108">
      <c r="B88" s="39"/>
      <c r="C88" s="61"/>
      <c r="D88" s="195" t="s">
        <v>162</v>
      </c>
      <c r="E88" s="61"/>
      <c r="F88" s="218" t="s">
        <v>163</v>
      </c>
      <c r="G88" s="61"/>
      <c r="H88" s="61"/>
      <c r="I88" s="154"/>
      <c r="J88" s="61"/>
      <c r="K88" s="61"/>
      <c r="L88" s="59"/>
      <c r="M88" s="219"/>
      <c r="N88" s="40"/>
      <c r="O88" s="40"/>
      <c r="P88" s="40"/>
      <c r="Q88" s="40"/>
      <c r="R88" s="40"/>
      <c r="S88" s="40"/>
      <c r="T88" s="76"/>
      <c r="AT88" s="23" t="s">
        <v>162</v>
      </c>
      <c r="AU88" s="23" t="s">
        <v>82</v>
      </c>
    </row>
    <row r="89" spans="2:65" s="1" customFormat="1" ht="25.5" customHeight="1">
      <c r="B89" s="39"/>
      <c r="C89" s="181" t="s">
        <v>138</v>
      </c>
      <c r="D89" s="181" t="s">
        <v>123</v>
      </c>
      <c r="E89" s="182" t="s">
        <v>170</v>
      </c>
      <c r="F89" s="183" t="s">
        <v>171</v>
      </c>
      <c r="G89" s="184" t="s">
        <v>160</v>
      </c>
      <c r="H89" s="185">
        <v>7</v>
      </c>
      <c r="I89" s="186"/>
      <c r="J89" s="187">
        <f>ROUND(I89*H89,2)</f>
        <v>0</v>
      </c>
      <c r="K89" s="183" t="s">
        <v>127</v>
      </c>
      <c r="L89" s="59"/>
      <c r="M89" s="188" t="s">
        <v>22</v>
      </c>
      <c r="N89" s="189" t="s">
        <v>45</v>
      </c>
      <c r="O89" s="40"/>
      <c r="P89" s="190">
        <f>O89*H89</f>
        <v>0</v>
      </c>
      <c r="Q89" s="190">
        <v>9E-05</v>
      </c>
      <c r="R89" s="190">
        <f>Q89*H89</f>
        <v>0.00063</v>
      </c>
      <c r="S89" s="190">
        <v>0</v>
      </c>
      <c r="T89" s="191">
        <f>S89*H89</f>
        <v>0</v>
      </c>
      <c r="AR89" s="23" t="s">
        <v>138</v>
      </c>
      <c r="AT89" s="23" t="s">
        <v>123</v>
      </c>
      <c r="AU89" s="23" t="s">
        <v>82</v>
      </c>
      <c r="AY89" s="23" t="s">
        <v>122</v>
      </c>
      <c r="BE89" s="192">
        <f>IF(N89="základní",J89,0)</f>
        <v>0</v>
      </c>
      <c r="BF89" s="192">
        <f>IF(N89="snížená",J89,0)</f>
        <v>0</v>
      </c>
      <c r="BG89" s="192">
        <f>IF(N89="zákl. přenesená",J89,0)</f>
        <v>0</v>
      </c>
      <c r="BH89" s="192">
        <f>IF(N89="sníž. přenesená",J89,0)</f>
        <v>0</v>
      </c>
      <c r="BI89" s="192">
        <f>IF(N89="nulová",J89,0)</f>
        <v>0</v>
      </c>
      <c r="BJ89" s="23" t="s">
        <v>24</v>
      </c>
      <c r="BK89" s="192">
        <f>ROUND(I89*H89,2)</f>
        <v>0</v>
      </c>
      <c r="BL89" s="23" t="s">
        <v>138</v>
      </c>
      <c r="BM89" s="23" t="s">
        <v>172</v>
      </c>
    </row>
    <row r="90" spans="2:47" s="1" customFormat="1" ht="108">
      <c r="B90" s="39"/>
      <c r="C90" s="61"/>
      <c r="D90" s="195" t="s">
        <v>162</v>
      </c>
      <c r="E90" s="61"/>
      <c r="F90" s="218" t="s">
        <v>163</v>
      </c>
      <c r="G90" s="61"/>
      <c r="H90" s="61"/>
      <c r="I90" s="154"/>
      <c r="J90" s="61"/>
      <c r="K90" s="61"/>
      <c r="L90" s="59"/>
      <c r="M90" s="219"/>
      <c r="N90" s="40"/>
      <c r="O90" s="40"/>
      <c r="P90" s="40"/>
      <c r="Q90" s="40"/>
      <c r="R90" s="40"/>
      <c r="S90" s="40"/>
      <c r="T90" s="76"/>
      <c r="AT90" s="23" t="s">
        <v>162</v>
      </c>
      <c r="AU90" s="23" t="s">
        <v>82</v>
      </c>
    </row>
    <row r="91" spans="2:65" s="1" customFormat="1" ht="25.5" customHeight="1">
      <c r="B91" s="39"/>
      <c r="C91" s="181" t="s">
        <v>142</v>
      </c>
      <c r="D91" s="181" t="s">
        <v>123</v>
      </c>
      <c r="E91" s="182" t="s">
        <v>173</v>
      </c>
      <c r="F91" s="183" t="s">
        <v>174</v>
      </c>
      <c r="G91" s="184" t="s">
        <v>160</v>
      </c>
      <c r="H91" s="185">
        <v>10</v>
      </c>
      <c r="I91" s="186"/>
      <c r="J91" s="187">
        <f>ROUND(I91*H91,2)</f>
        <v>0</v>
      </c>
      <c r="K91" s="183" t="s">
        <v>127</v>
      </c>
      <c r="L91" s="59"/>
      <c r="M91" s="188" t="s">
        <v>22</v>
      </c>
      <c r="N91" s="189" t="s">
        <v>45</v>
      </c>
      <c r="O91" s="40"/>
      <c r="P91" s="190">
        <f>O91*H91</f>
        <v>0</v>
      </c>
      <c r="Q91" s="190">
        <v>0</v>
      </c>
      <c r="R91" s="190">
        <f>Q91*H91</f>
        <v>0</v>
      </c>
      <c r="S91" s="190">
        <v>0</v>
      </c>
      <c r="T91" s="191">
        <f>S91*H91</f>
        <v>0</v>
      </c>
      <c r="AR91" s="23" t="s">
        <v>138</v>
      </c>
      <c r="AT91" s="23" t="s">
        <v>123</v>
      </c>
      <c r="AU91" s="23" t="s">
        <v>82</v>
      </c>
      <c r="AY91" s="23" t="s">
        <v>122</v>
      </c>
      <c r="BE91" s="192">
        <f>IF(N91="základní",J91,0)</f>
        <v>0</v>
      </c>
      <c r="BF91" s="192">
        <f>IF(N91="snížená",J91,0)</f>
        <v>0</v>
      </c>
      <c r="BG91" s="192">
        <f>IF(N91="zákl. přenesená",J91,0)</f>
        <v>0</v>
      </c>
      <c r="BH91" s="192">
        <f>IF(N91="sníž. přenesená",J91,0)</f>
        <v>0</v>
      </c>
      <c r="BI91" s="192">
        <f>IF(N91="nulová",J91,0)</f>
        <v>0</v>
      </c>
      <c r="BJ91" s="23" t="s">
        <v>24</v>
      </c>
      <c r="BK91" s="192">
        <f>ROUND(I91*H91,2)</f>
        <v>0</v>
      </c>
      <c r="BL91" s="23" t="s">
        <v>138</v>
      </c>
      <c r="BM91" s="23" t="s">
        <v>175</v>
      </c>
    </row>
    <row r="92" spans="2:47" s="1" customFormat="1" ht="27">
      <c r="B92" s="39"/>
      <c r="C92" s="61"/>
      <c r="D92" s="195" t="s">
        <v>162</v>
      </c>
      <c r="E92" s="61"/>
      <c r="F92" s="218" t="s">
        <v>176</v>
      </c>
      <c r="G92" s="61"/>
      <c r="H92" s="61"/>
      <c r="I92" s="154"/>
      <c r="J92" s="61"/>
      <c r="K92" s="61"/>
      <c r="L92" s="59"/>
      <c r="M92" s="219"/>
      <c r="N92" s="40"/>
      <c r="O92" s="40"/>
      <c r="P92" s="40"/>
      <c r="Q92" s="40"/>
      <c r="R92" s="40"/>
      <c r="S92" s="40"/>
      <c r="T92" s="76"/>
      <c r="AT92" s="23" t="s">
        <v>162</v>
      </c>
      <c r="AU92" s="23" t="s">
        <v>82</v>
      </c>
    </row>
    <row r="93" spans="2:65" s="1" customFormat="1" ht="25.5" customHeight="1">
      <c r="B93" s="39"/>
      <c r="C93" s="181" t="s">
        <v>146</v>
      </c>
      <c r="D93" s="181" t="s">
        <v>123</v>
      </c>
      <c r="E93" s="182" t="s">
        <v>177</v>
      </c>
      <c r="F93" s="183" t="s">
        <v>178</v>
      </c>
      <c r="G93" s="184" t="s">
        <v>160</v>
      </c>
      <c r="H93" s="185">
        <v>10</v>
      </c>
      <c r="I93" s="186"/>
      <c r="J93" s="187">
        <f>ROUND(I93*H93,2)</f>
        <v>0</v>
      </c>
      <c r="K93" s="183" t="s">
        <v>127</v>
      </c>
      <c r="L93" s="59"/>
      <c r="M93" s="188" t="s">
        <v>22</v>
      </c>
      <c r="N93" s="189" t="s">
        <v>45</v>
      </c>
      <c r="O93" s="40"/>
      <c r="P93" s="190">
        <f>O93*H93</f>
        <v>0</v>
      </c>
      <c r="Q93" s="190">
        <v>0</v>
      </c>
      <c r="R93" s="190">
        <f>Q93*H93</f>
        <v>0</v>
      </c>
      <c r="S93" s="190">
        <v>0</v>
      </c>
      <c r="T93" s="191">
        <f>S93*H93</f>
        <v>0</v>
      </c>
      <c r="AR93" s="23" t="s">
        <v>138</v>
      </c>
      <c r="AT93" s="23" t="s">
        <v>123</v>
      </c>
      <c r="AU93" s="23" t="s">
        <v>82</v>
      </c>
      <c r="AY93" s="23" t="s">
        <v>122</v>
      </c>
      <c r="BE93" s="192">
        <f>IF(N93="základní",J93,0)</f>
        <v>0</v>
      </c>
      <c r="BF93" s="192">
        <f>IF(N93="snížená",J93,0)</f>
        <v>0</v>
      </c>
      <c r="BG93" s="192">
        <f>IF(N93="zákl. přenesená",J93,0)</f>
        <v>0</v>
      </c>
      <c r="BH93" s="192">
        <f>IF(N93="sníž. přenesená",J93,0)</f>
        <v>0</v>
      </c>
      <c r="BI93" s="192">
        <f>IF(N93="nulová",J93,0)</f>
        <v>0</v>
      </c>
      <c r="BJ93" s="23" t="s">
        <v>24</v>
      </c>
      <c r="BK93" s="192">
        <f>ROUND(I93*H93,2)</f>
        <v>0</v>
      </c>
      <c r="BL93" s="23" t="s">
        <v>138</v>
      </c>
      <c r="BM93" s="23" t="s">
        <v>179</v>
      </c>
    </row>
    <row r="94" spans="2:47" s="1" customFormat="1" ht="27">
      <c r="B94" s="39"/>
      <c r="C94" s="61"/>
      <c r="D94" s="195" t="s">
        <v>162</v>
      </c>
      <c r="E94" s="61"/>
      <c r="F94" s="218" t="s">
        <v>176</v>
      </c>
      <c r="G94" s="61"/>
      <c r="H94" s="61"/>
      <c r="I94" s="154"/>
      <c r="J94" s="61"/>
      <c r="K94" s="61"/>
      <c r="L94" s="59"/>
      <c r="M94" s="219"/>
      <c r="N94" s="40"/>
      <c r="O94" s="40"/>
      <c r="P94" s="40"/>
      <c r="Q94" s="40"/>
      <c r="R94" s="40"/>
      <c r="S94" s="40"/>
      <c r="T94" s="76"/>
      <c r="AT94" s="23" t="s">
        <v>162</v>
      </c>
      <c r="AU94" s="23" t="s">
        <v>82</v>
      </c>
    </row>
    <row r="95" spans="2:65" s="1" customFormat="1" ht="25.5" customHeight="1">
      <c r="B95" s="39"/>
      <c r="C95" s="181" t="s">
        <v>180</v>
      </c>
      <c r="D95" s="181" t="s">
        <v>123</v>
      </c>
      <c r="E95" s="182" t="s">
        <v>181</v>
      </c>
      <c r="F95" s="183" t="s">
        <v>182</v>
      </c>
      <c r="G95" s="184" t="s">
        <v>160</v>
      </c>
      <c r="H95" s="185">
        <v>9</v>
      </c>
      <c r="I95" s="186"/>
      <c r="J95" s="187">
        <f>ROUND(I95*H95,2)</f>
        <v>0</v>
      </c>
      <c r="K95" s="183" t="s">
        <v>127</v>
      </c>
      <c r="L95" s="59"/>
      <c r="M95" s="188" t="s">
        <v>22</v>
      </c>
      <c r="N95" s="189" t="s">
        <v>45</v>
      </c>
      <c r="O95" s="40"/>
      <c r="P95" s="190">
        <f>O95*H95</f>
        <v>0</v>
      </c>
      <c r="Q95" s="190">
        <v>0</v>
      </c>
      <c r="R95" s="190">
        <f>Q95*H95</f>
        <v>0</v>
      </c>
      <c r="S95" s="190">
        <v>0</v>
      </c>
      <c r="T95" s="191">
        <f>S95*H95</f>
        <v>0</v>
      </c>
      <c r="AR95" s="23" t="s">
        <v>138</v>
      </c>
      <c r="AT95" s="23" t="s">
        <v>123</v>
      </c>
      <c r="AU95" s="23" t="s">
        <v>82</v>
      </c>
      <c r="AY95" s="23" t="s">
        <v>122</v>
      </c>
      <c r="BE95" s="192">
        <f>IF(N95="základní",J95,0)</f>
        <v>0</v>
      </c>
      <c r="BF95" s="192">
        <f>IF(N95="snížená",J95,0)</f>
        <v>0</v>
      </c>
      <c r="BG95" s="192">
        <f>IF(N95="zákl. přenesená",J95,0)</f>
        <v>0</v>
      </c>
      <c r="BH95" s="192">
        <f>IF(N95="sníž. přenesená",J95,0)</f>
        <v>0</v>
      </c>
      <c r="BI95" s="192">
        <f>IF(N95="nulová",J95,0)</f>
        <v>0</v>
      </c>
      <c r="BJ95" s="23" t="s">
        <v>24</v>
      </c>
      <c r="BK95" s="192">
        <f>ROUND(I95*H95,2)</f>
        <v>0</v>
      </c>
      <c r="BL95" s="23" t="s">
        <v>138</v>
      </c>
      <c r="BM95" s="23" t="s">
        <v>183</v>
      </c>
    </row>
    <row r="96" spans="2:47" s="1" customFormat="1" ht="27">
      <c r="B96" s="39"/>
      <c r="C96" s="61"/>
      <c r="D96" s="195" t="s">
        <v>162</v>
      </c>
      <c r="E96" s="61"/>
      <c r="F96" s="218" t="s">
        <v>176</v>
      </c>
      <c r="G96" s="61"/>
      <c r="H96" s="61"/>
      <c r="I96" s="154"/>
      <c r="J96" s="61"/>
      <c r="K96" s="61"/>
      <c r="L96" s="59"/>
      <c r="M96" s="219"/>
      <c r="N96" s="40"/>
      <c r="O96" s="40"/>
      <c r="P96" s="40"/>
      <c r="Q96" s="40"/>
      <c r="R96" s="40"/>
      <c r="S96" s="40"/>
      <c r="T96" s="76"/>
      <c r="AT96" s="23" t="s">
        <v>162</v>
      </c>
      <c r="AU96" s="23" t="s">
        <v>82</v>
      </c>
    </row>
    <row r="97" spans="2:65" s="1" customFormat="1" ht="25.5" customHeight="1">
      <c r="B97" s="39"/>
      <c r="C97" s="181" t="s">
        <v>184</v>
      </c>
      <c r="D97" s="181" t="s">
        <v>123</v>
      </c>
      <c r="E97" s="182" t="s">
        <v>185</v>
      </c>
      <c r="F97" s="183" t="s">
        <v>186</v>
      </c>
      <c r="G97" s="184" t="s">
        <v>160</v>
      </c>
      <c r="H97" s="185">
        <v>7</v>
      </c>
      <c r="I97" s="186"/>
      <c r="J97" s="187">
        <f>ROUND(I97*H97,2)</f>
        <v>0</v>
      </c>
      <c r="K97" s="183" t="s">
        <v>127</v>
      </c>
      <c r="L97" s="59"/>
      <c r="M97" s="188" t="s">
        <v>22</v>
      </c>
      <c r="N97" s="189" t="s">
        <v>45</v>
      </c>
      <c r="O97" s="40"/>
      <c r="P97" s="190">
        <f>O97*H97</f>
        <v>0</v>
      </c>
      <c r="Q97" s="190">
        <v>0</v>
      </c>
      <c r="R97" s="190">
        <f>Q97*H97</f>
        <v>0</v>
      </c>
      <c r="S97" s="190">
        <v>0</v>
      </c>
      <c r="T97" s="191">
        <f>S97*H97</f>
        <v>0</v>
      </c>
      <c r="AR97" s="23" t="s">
        <v>138</v>
      </c>
      <c r="AT97" s="23" t="s">
        <v>123</v>
      </c>
      <c r="AU97" s="23" t="s">
        <v>82</v>
      </c>
      <c r="AY97" s="23" t="s">
        <v>122</v>
      </c>
      <c r="BE97" s="192">
        <f>IF(N97="základní",J97,0)</f>
        <v>0</v>
      </c>
      <c r="BF97" s="192">
        <f>IF(N97="snížená",J97,0)</f>
        <v>0</v>
      </c>
      <c r="BG97" s="192">
        <f>IF(N97="zákl. přenesená",J97,0)</f>
        <v>0</v>
      </c>
      <c r="BH97" s="192">
        <f>IF(N97="sníž. přenesená",J97,0)</f>
        <v>0</v>
      </c>
      <c r="BI97" s="192">
        <f>IF(N97="nulová",J97,0)</f>
        <v>0</v>
      </c>
      <c r="BJ97" s="23" t="s">
        <v>24</v>
      </c>
      <c r="BK97" s="192">
        <f>ROUND(I97*H97,2)</f>
        <v>0</v>
      </c>
      <c r="BL97" s="23" t="s">
        <v>138</v>
      </c>
      <c r="BM97" s="23" t="s">
        <v>187</v>
      </c>
    </row>
    <row r="98" spans="2:47" s="1" customFormat="1" ht="27">
      <c r="B98" s="39"/>
      <c r="C98" s="61"/>
      <c r="D98" s="195" t="s">
        <v>162</v>
      </c>
      <c r="E98" s="61"/>
      <c r="F98" s="218" t="s">
        <v>176</v>
      </c>
      <c r="G98" s="61"/>
      <c r="H98" s="61"/>
      <c r="I98" s="154"/>
      <c r="J98" s="61"/>
      <c r="K98" s="61"/>
      <c r="L98" s="59"/>
      <c r="M98" s="219"/>
      <c r="N98" s="40"/>
      <c r="O98" s="40"/>
      <c r="P98" s="40"/>
      <c r="Q98" s="40"/>
      <c r="R98" s="40"/>
      <c r="S98" s="40"/>
      <c r="T98" s="76"/>
      <c r="AT98" s="23" t="s">
        <v>162</v>
      </c>
      <c r="AU98" s="23" t="s">
        <v>82</v>
      </c>
    </row>
    <row r="99" spans="2:65" s="1" customFormat="1" ht="38.25" customHeight="1">
      <c r="B99" s="39"/>
      <c r="C99" s="181" t="s">
        <v>188</v>
      </c>
      <c r="D99" s="181" t="s">
        <v>123</v>
      </c>
      <c r="E99" s="182" t="s">
        <v>189</v>
      </c>
      <c r="F99" s="183" t="s">
        <v>190</v>
      </c>
      <c r="G99" s="184" t="s">
        <v>160</v>
      </c>
      <c r="H99" s="185">
        <v>200</v>
      </c>
      <c r="I99" s="186"/>
      <c r="J99" s="187">
        <f>ROUND(I99*H99,2)</f>
        <v>0</v>
      </c>
      <c r="K99" s="183" t="s">
        <v>127</v>
      </c>
      <c r="L99" s="59"/>
      <c r="M99" s="188" t="s">
        <v>22</v>
      </c>
      <c r="N99" s="189" t="s">
        <v>45</v>
      </c>
      <c r="O99" s="40"/>
      <c r="P99" s="190">
        <f>O99*H99</f>
        <v>0</v>
      </c>
      <c r="Q99" s="190">
        <v>0</v>
      </c>
      <c r="R99" s="190">
        <f>Q99*H99</f>
        <v>0</v>
      </c>
      <c r="S99" s="190">
        <v>0</v>
      </c>
      <c r="T99" s="191">
        <f>S99*H99</f>
        <v>0</v>
      </c>
      <c r="AR99" s="23" t="s">
        <v>138</v>
      </c>
      <c r="AT99" s="23" t="s">
        <v>123</v>
      </c>
      <c r="AU99" s="23" t="s">
        <v>82</v>
      </c>
      <c r="AY99" s="23" t="s">
        <v>122</v>
      </c>
      <c r="BE99" s="192">
        <f>IF(N99="základní",J99,0)</f>
        <v>0</v>
      </c>
      <c r="BF99" s="192">
        <f>IF(N99="snížená",J99,0)</f>
        <v>0</v>
      </c>
      <c r="BG99" s="192">
        <f>IF(N99="zákl. přenesená",J99,0)</f>
        <v>0</v>
      </c>
      <c r="BH99" s="192">
        <f>IF(N99="sníž. přenesená",J99,0)</f>
        <v>0</v>
      </c>
      <c r="BI99" s="192">
        <f>IF(N99="nulová",J99,0)</f>
        <v>0</v>
      </c>
      <c r="BJ99" s="23" t="s">
        <v>24</v>
      </c>
      <c r="BK99" s="192">
        <f>ROUND(I99*H99,2)</f>
        <v>0</v>
      </c>
      <c r="BL99" s="23" t="s">
        <v>138</v>
      </c>
      <c r="BM99" s="23" t="s">
        <v>191</v>
      </c>
    </row>
    <row r="100" spans="2:47" s="1" customFormat="1" ht="27">
      <c r="B100" s="39"/>
      <c r="C100" s="61"/>
      <c r="D100" s="195" t="s">
        <v>162</v>
      </c>
      <c r="E100" s="61"/>
      <c r="F100" s="218" t="s">
        <v>176</v>
      </c>
      <c r="G100" s="61"/>
      <c r="H100" s="61"/>
      <c r="I100" s="154"/>
      <c r="J100" s="61"/>
      <c r="K100" s="61"/>
      <c r="L100" s="59"/>
      <c r="M100" s="219"/>
      <c r="N100" s="40"/>
      <c r="O100" s="40"/>
      <c r="P100" s="40"/>
      <c r="Q100" s="40"/>
      <c r="R100" s="40"/>
      <c r="S100" s="40"/>
      <c r="T100" s="76"/>
      <c r="AT100" s="23" t="s">
        <v>162</v>
      </c>
      <c r="AU100" s="23" t="s">
        <v>82</v>
      </c>
    </row>
    <row r="101" spans="2:51" s="10" customFormat="1" ht="13.5">
      <c r="B101" s="193"/>
      <c r="C101" s="194"/>
      <c r="D101" s="195" t="s">
        <v>130</v>
      </c>
      <c r="E101" s="194"/>
      <c r="F101" s="197" t="s">
        <v>192</v>
      </c>
      <c r="G101" s="194"/>
      <c r="H101" s="198">
        <v>200</v>
      </c>
      <c r="I101" s="199"/>
      <c r="J101" s="194"/>
      <c r="K101" s="194"/>
      <c r="L101" s="200"/>
      <c r="M101" s="201"/>
      <c r="N101" s="202"/>
      <c r="O101" s="202"/>
      <c r="P101" s="202"/>
      <c r="Q101" s="202"/>
      <c r="R101" s="202"/>
      <c r="S101" s="202"/>
      <c r="T101" s="203"/>
      <c r="AT101" s="204" t="s">
        <v>130</v>
      </c>
      <c r="AU101" s="204" t="s">
        <v>82</v>
      </c>
      <c r="AV101" s="10" t="s">
        <v>82</v>
      </c>
      <c r="AW101" s="10" t="s">
        <v>6</v>
      </c>
      <c r="AX101" s="10" t="s">
        <v>24</v>
      </c>
      <c r="AY101" s="204" t="s">
        <v>122</v>
      </c>
    </row>
    <row r="102" spans="2:65" s="1" customFormat="1" ht="38.25" customHeight="1">
      <c r="B102" s="39"/>
      <c r="C102" s="181" t="s">
        <v>28</v>
      </c>
      <c r="D102" s="181" t="s">
        <v>123</v>
      </c>
      <c r="E102" s="182" t="s">
        <v>193</v>
      </c>
      <c r="F102" s="183" t="s">
        <v>194</v>
      </c>
      <c r="G102" s="184" t="s">
        <v>160</v>
      </c>
      <c r="H102" s="185">
        <v>200</v>
      </c>
      <c r="I102" s="186"/>
      <c r="J102" s="187">
        <f>ROUND(I102*H102,2)</f>
        <v>0</v>
      </c>
      <c r="K102" s="183" t="s">
        <v>127</v>
      </c>
      <c r="L102" s="59"/>
      <c r="M102" s="188" t="s">
        <v>22</v>
      </c>
      <c r="N102" s="189" t="s">
        <v>45</v>
      </c>
      <c r="O102" s="40"/>
      <c r="P102" s="190">
        <f>O102*H102</f>
        <v>0</v>
      </c>
      <c r="Q102" s="190">
        <v>0</v>
      </c>
      <c r="R102" s="190">
        <f>Q102*H102</f>
        <v>0</v>
      </c>
      <c r="S102" s="190">
        <v>0</v>
      </c>
      <c r="T102" s="191">
        <f>S102*H102</f>
        <v>0</v>
      </c>
      <c r="AR102" s="23" t="s">
        <v>138</v>
      </c>
      <c r="AT102" s="23" t="s">
        <v>123</v>
      </c>
      <c r="AU102" s="23" t="s">
        <v>82</v>
      </c>
      <c r="AY102" s="23" t="s">
        <v>122</v>
      </c>
      <c r="BE102" s="192">
        <f>IF(N102="základní",J102,0)</f>
        <v>0</v>
      </c>
      <c r="BF102" s="192">
        <f>IF(N102="snížená",J102,0)</f>
        <v>0</v>
      </c>
      <c r="BG102" s="192">
        <f>IF(N102="zákl. přenesená",J102,0)</f>
        <v>0</v>
      </c>
      <c r="BH102" s="192">
        <f>IF(N102="sníž. přenesená",J102,0)</f>
        <v>0</v>
      </c>
      <c r="BI102" s="192">
        <f>IF(N102="nulová",J102,0)</f>
        <v>0</v>
      </c>
      <c r="BJ102" s="23" t="s">
        <v>24</v>
      </c>
      <c r="BK102" s="192">
        <f>ROUND(I102*H102,2)</f>
        <v>0</v>
      </c>
      <c r="BL102" s="23" t="s">
        <v>138</v>
      </c>
      <c r="BM102" s="23" t="s">
        <v>195</v>
      </c>
    </row>
    <row r="103" spans="2:47" s="1" customFormat="1" ht="27">
      <c r="B103" s="39"/>
      <c r="C103" s="61"/>
      <c r="D103" s="195" t="s">
        <v>162</v>
      </c>
      <c r="E103" s="61"/>
      <c r="F103" s="218" t="s">
        <v>176</v>
      </c>
      <c r="G103" s="61"/>
      <c r="H103" s="61"/>
      <c r="I103" s="154"/>
      <c r="J103" s="61"/>
      <c r="K103" s="61"/>
      <c r="L103" s="59"/>
      <c r="M103" s="219"/>
      <c r="N103" s="40"/>
      <c r="O103" s="40"/>
      <c r="P103" s="40"/>
      <c r="Q103" s="40"/>
      <c r="R103" s="40"/>
      <c r="S103" s="40"/>
      <c r="T103" s="76"/>
      <c r="AT103" s="23" t="s">
        <v>162</v>
      </c>
      <c r="AU103" s="23" t="s">
        <v>82</v>
      </c>
    </row>
    <row r="104" spans="2:51" s="10" customFormat="1" ht="13.5">
      <c r="B104" s="193"/>
      <c r="C104" s="194"/>
      <c r="D104" s="195" t="s">
        <v>130</v>
      </c>
      <c r="E104" s="194"/>
      <c r="F104" s="197" t="s">
        <v>192</v>
      </c>
      <c r="G104" s="194"/>
      <c r="H104" s="198">
        <v>200</v>
      </c>
      <c r="I104" s="199"/>
      <c r="J104" s="194"/>
      <c r="K104" s="194"/>
      <c r="L104" s="200"/>
      <c r="M104" s="201"/>
      <c r="N104" s="202"/>
      <c r="O104" s="202"/>
      <c r="P104" s="202"/>
      <c r="Q104" s="202"/>
      <c r="R104" s="202"/>
      <c r="S104" s="202"/>
      <c r="T104" s="203"/>
      <c r="AT104" s="204" t="s">
        <v>130</v>
      </c>
      <c r="AU104" s="204" t="s">
        <v>82</v>
      </c>
      <c r="AV104" s="10" t="s">
        <v>82</v>
      </c>
      <c r="AW104" s="10" t="s">
        <v>6</v>
      </c>
      <c r="AX104" s="10" t="s">
        <v>24</v>
      </c>
      <c r="AY104" s="204" t="s">
        <v>122</v>
      </c>
    </row>
    <row r="105" spans="2:65" s="1" customFormat="1" ht="38.25" customHeight="1">
      <c r="B105" s="39"/>
      <c r="C105" s="181" t="s">
        <v>196</v>
      </c>
      <c r="D105" s="181" t="s">
        <v>123</v>
      </c>
      <c r="E105" s="182" t="s">
        <v>197</v>
      </c>
      <c r="F105" s="183" t="s">
        <v>198</v>
      </c>
      <c r="G105" s="184" t="s">
        <v>160</v>
      </c>
      <c r="H105" s="185">
        <v>180</v>
      </c>
      <c r="I105" s="186"/>
      <c r="J105" s="187">
        <f>ROUND(I105*H105,2)</f>
        <v>0</v>
      </c>
      <c r="K105" s="183" t="s">
        <v>127</v>
      </c>
      <c r="L105" s="59"/>
      <c r="M105" s="188" t="s">
        <v>22</v>
      </c>
      <c r="N105" s="189" t="s">
        <v>45</v>
      </c>
      <c r="O105" s="40"/>
      <c r="P105" s="190">
        <f>O105*H105</f>
        <v>0</v>
      </c>
      <c r="Q105" s="190">
        <v>0</v>
      </c>
      <c r="R105" s="190">
        <f>Q105*H105</f>
        <v>0</v>
      </c>
      <c r="S105" s="190">
        <v>0</v>
      </c>
      <c r="T105" s="191">
        <f>S105*H105</f>
        <v>0</v>
      </c>
      <c r="AR105" s="23" t="s">
        <v>138</v>
      </c>
      <c r="AT105" s="23" t="s">
        <v>123</v>
      </c>
      <c r="AU105" s="23" t="s">
        <v>82</v>
      </c>
      <c r="AY105" s="23" t="s">
        <v>122</v>
      </c>
      <c r="BE105" s="192">
        <f>IF(N105="základní",J105,0)</f>
        <v>0</v>
      </c>
      <c r="BF105" s="192">
        <f>IF(N105="snížená",J105,0)</f>
        <v>0</v>
      </c>
      <c r="BG105" s="192">
        <f>IF(N105="zákl. přenesená",J105,0)</f>
        <v>0</v>
      </c>
      <c r="BH105" s="192">
        <f>IF(N105="sníž. přenesená",J105,0)</f>
        <v>0</v>
      </c>
      <c r="BI105" s="192">
        <f>IF(N105="nulová",J105,0)</f>
        <v>0</v>
      </c>
      <c r="BJ105" s="23" t="s">
        <v>24</v>
      </c>
      <c r="BK105" s="192">
        <f>ROUND(I105*H105,2)</f>
        <v>0</v>
      </c>
      <c r="BL105" s="23" t="s">
        <v>138</v>
      </c>
      <c r="BM105" s="23" t="s">
        <v>199</v>
      </c>
    </row>
    <row r="106" spans="2:47" s="1" customFormat="1" ht="27">
      <c r="B106" s="39"/>
      <c r="C106" s="61"/>
      <c r="D106" s="195" t="s">
        <v>162</v>
      </c>
      <c r="E106" s="61"/>
      <c r="F106" s="218" t="s">
        <v>176</v>
      </c>
      <c r="G106" s="61"/>
      <c r="H106" s="61"/>
      <c r="I106" s="154"/>
      <c r="J106" s="61"/>
      <c r="K106" s="61"/>
      <c r="L106" s="59"/>
      <c r="M106" s="219"/>
      <c r="N106" s="40"/>
      <c r="O106" s="40"/>
      <c r="P106" s="40"/>
      <c r="Q106" s="40"/>
      <c r="R106" s="40"/>
      <c r="S106" s="40"/>
      <c r="T106" s="76"/>
      <c r="AT106" s="23" t="s">
        <v>162</v>
      </c>
      <c r="AU106" s="23" t="s">
        <v>82</v>
      </c>
    </row>
    <row r="107" spans="2:51" s="10" customFormat="1" ht="13.5">
      <c r="B107" s="193"/>
      <c r="C107" s="194"/>
      <c r="D107" s="195" t="s">
        <v>130</v>
      </c>
      <c r="E107" s="194"/>
      <c r="F107" s="197" t="s">
        <v>200</v>
      </c>
      <c r="G107" s="194"/>
      <c r="H107" s="198">
        <v>180</v>
      </c>
      <c r="I107" s="199"/>
      <c r="J107" s="194"/>
      <c r="K107" s="194"/>
      <c r="L107" s="200"/>
      <c r="M107" s="201"/>
      <c r="N107" s="202"/>
      <c r="O107" s="202"/>
      <c r="P107" s="202"/>
      <c r="Q107" s="202"/>
      <c r="R107" s="202"/>
      <c r="S107" s="202"/>
      <c r="T107" s="203"/>
      <c r="AT107" s="204" t="s">
        <v>130</v>
      </c>
      <c r="AU107" s="204" t="s">
        <v>82</v>
      </c>
      <c r="AV107" s="10" t="s">
        <v>82</v>
      </c>
      <c r="AW107" s="10" t="s">
        <v>6</v>
      </c>
      <c r="AX107" s="10" t="s">
        <v>24</v>
      </c>
      <c r="AY107" s="204" t="s">
        <v>122</v>
      </c>
    </row>
    <row r="108" spans="2:65" s="1" customFormat="1" ht="38.25" customHeight="1">
      <c r="B108" s="39"/>
      <c r="C108" s="181" t="s">
        <v>201</v>
      </c>
      <c r="D108" s="181" t="s">
        <v>123</v>
      </c>
      <c r="E108" s="182" t="s">
        <v>202</v>
      </c>
      <c r="F108" s="183" t="s">
        <v>203</v>
      </c>
      <c r="G108" s="184" t="s">
        <v>160</v>
      </c>
      <c r="H108" s="185">
        <v>140</v>
      </c>
      <c r="I108" s="186"/>
      <c r="J108" s="187">
        <f>ROUND(I108*H108,2)</f>
        <v>0</v>
      </c>
      <c r="K108" s="183" t="s">
        <v>127</v>
      </c>
      <c r="L108" s="59"/>
      <c r="M108" s="188" t="s">
        <v>22</v>
      </c>
      <c r="N108" s="189" t="s">
        <v>45</v>
      </c>
      <c r="O108" s="40"/>
      <c r="P108" s="190">
        <f>O108*H108</f>
        <v>0</v>
      </c>
      <c r="Q108" s="190">
        <v>0</v>
      </c>
      <c r="R108" s="190">
        <f>Q108*H108</f>
        <v>0</v>
      </c>
      <c r="S108" s="190">
        <v>0</v>
      </c>
      <c r="T108" s="191">
        <f>S108*H108</f>
        <v>0</v>
      </c>
      <c r="AR108" s="23" t="s">
        <v>138</v>
      </c>
      <c r="AT108" s="23" t="s">
        <v>123</v>
      </c>
      <c r="AU108" s="23" t="s">
        <v>82</v>
      </c>
      <c r="AY108" s="23" t="s">
        <v>122</v>
      </c>
      <c r="BE108" s="192">
        <f>IF(N108="základní",J108,0)</f>
        <v>0</v>
      </c>
      <c r="BF108" s="192">
        <f>IF(N108="snížená",J108,0)</f>
        <v>0</v>
      </c>
      <c r="BG108" s="192">
        <f>IF(N108="zákl. přenesená",J108,0)</f>
        <v>0</v>
      </c>
      <c r="BH108" s="192">
        <f>IF(N108="sníž. přenesená",J108,0)</f>
        <v>0</v>
      </c>
      <c r="BI108" s="192">
        <f>IF(N108="nulová",J108,0)</f>
        <v>0</v>
      </c>
      <c r="BJ108" s="23" t="s">
        <v>24</v>
      </c>
      <c r="BK108" s="192">
        <f>ROUND(I108*H108,2)</f>
        <v>0</v>
      </c>
      <c r="BL108" s="23" t="s">
        <v>138</v>
      </c>
      <c r="BM108" s="23" t="s">
        <v>204</v>
      </c>
    </row>
    <row r="109" spans="2:47" s="1" customFormat="1" ht="27">
      <c r="B109" s="39"/>
      <c r="C109" s="61"/>
      <c r="D109" s="195" t="s">
        <v>162</v>
      </c>
      <c r="E109" s="61"/>
      <c r="F109" s="218" t="s">
        <v>176</v>
      </c>
      <c r="G109" s="61"/>
      <c r="H109" s="61"/>
      <c r="I109" s="154"/>
      <c r="J109" s="61"/>
      <c r="K109" s="61"/>
      <c r="L109" s="59"/>
      <c r="M109" s="219"/>
      <c r="N109" s="40"/>
      <c r="O109" s="40"/>
      <c r="P109" s="40"/>
      <c r="Q109" s="40"/>
      <c r="R109" s="40"/>
      <c r="S109" s="40"/>
      <c r="T109" s="76"/>
      <c r="AT109" s="23" t="s">
        <v>162</v>
      </c>
      <c r="AU109" s="23" t="s">
        <v>82</v>
      </c>
    </row>
    <row r="110" spans="2:51" s="10" customFormat="1" ht="13.5">
      <c r="B110" s="193"/>
      <c r="C110" s="194"/>
      <c r="D110" s="195" t="s">
        <v>130</v>
      </c>
      <c r="E110" s="194"/>
      <c r="F110" s="197" t="s">
        <v>205</v>
      </c>
      <c r="G110" s="194"/>
      <c r="H110" s="198">
        <v>140</v>
      </c>
      <c r="I110" s="199"/>
      <c r="J110" s="194"/>
      <c r="K110" s="194"/>
      <c r="L110" s="200"/>
      <c r="M110" s="201"/>
      <c r="N110" s="202"/>
      <c r="O110" s="202"/>
      <c r="P110" s="202"/>
      <c r="Q110" s="202"/>
      <c r="R110" s="202"/>
      <c r="S110" s="202"/>
      <c r="T110" s="203"/>
      <c r="AT110" s="204" t="s">
        <v>130</v>
      </c>
      <c r="AU110" s="204" t="s">
        <v>82</v>
      </c>
      <c r="AV110" s="10" t="s">
        <v>82</v>
      </c>
      <c r="AW110" s="10" t="s">
        <v>6</v>
      </c>
      <c r="AX110" s="10" t="s">
        <v>24</v>
      </c>
      <c r="AY110" s="204" t="s">
        <v>122</v>
      </c>
    </row>
    <row r="111" spans="2:63" s="9" customFormat="1" ht="29.85" customHeight="1">
      <c r="B111" s="167"/>
      <c r="C111" s="168"/>
      <c r="D111" s="169" t="s">
        <v>73</v>
      </c>
      <c r="E111" s="216" t="s">
        <v>188</v>
      </c>
      <c r="F111" s="216" t="s">
        <v>206</v>
      </c>
      <c r="G111" s="168"/>
      <c r="H111" s="168"/>
      <c r="I111" s="171"/>
      <c r="J111" s="217">
        <f>BK111</f>
        <v>0</v>
      </c>
      <c r="K111" s="168"/>
      <c r="L111" s="173"/>
      <c r="M111" s="174"/>
      <c r="N111" s="175"/>
      <c r="O111" s="175"/>
      <c r="P111" s="176">
        <f>SUM(P112:P121)</f>
        <v>0</v>
      </c>
      <c r="Q111" s="175"/>
      <c r="R111" s="176">
        <f>SUM(R112:R121)</f>
        <v>0</v>
      </c>
      <c r="S111" s="175"/>
      <c r="T111" s="177">
        <f>SUM(T112:T121)</f>
        <v>0</v>
      </c>
      <c r="AR111" s="178" t="s">
        <v>24</v>
      </c>
      <c r="AT111" s="179" t="s">
        <v>73</v>
      </c>
      <c r="AU111" s="179" t="s">
        <v>24</v>
      </c>
      <c r="AY111" s="178" t="s">
        <v>122</v>
      </c>
      <c r="BK111" s="180">
        <f>SUM(BK112:BK121)</f>
        <v>0</v>
      </c>
    </row>
    <row r="112" spans="2:65" s="1" customFormat="1" ht="25.5" customHeight="1">
      <c r="B112" s="39"/>
      <c r="C112" s="181" t="s">
        <v>207</v>
      </c>
      <c r="D112" s="181" t="s">
        <v>123</v>
      </c>
      <c r="E112" s="182" t="s">
        <v>208</v>
      </c>
      <c r="F112" s="183" t="s">
        <v>209</v>
      </c>
      <c r="G112" s="184" t="s">
        <v>160</v>
      </c>
      <c r="H112" s="185">
        <v>6</v>
      </c>
      <c r="I112" s="186"/>
      <c r="J112" s="187">
        <f>ROUND(I112*H112,2)</f>
        <v>0</v>
      </c>
      <c r="K112" s="183" t="s">
        <v>127</v>
      </c>
      <c r="L112" s="59"/>
      <c r="M112" s="188" t="s">
        <v>22</v>
      </c>
      <c r="N112" s="189" t="s">
        <v>45</v>
      </c>
      <c r="O112" s="40"/>
      <c r="P112" s="190">
        <f>O112*H112</f>
        <v>0</v>
      </c>
      <c r="Q112" s="190">
        <v>0</v>
      </c>
      <c r="R112" s="190">
        <f>Q112*H112</f>
        <v>0</v>
      </c>
      <c r="S112" s="190">
        <v>0</v>
      </c>
      <c r="T112" s="191">
        <f>S112*H112</f>
        <v>0</v>
      </c>
      <c r="AR112" s="23" t="s">
        <v>138</v>
      </c>
      <c r="AT112" s="23" t="s">
        <v>123</v>
      </c>
      <c r="AU112" s="23" t="s">
        <v>82</v>
      </c>
      <c r="AY112" s="23" t="s">
        <v>122</v>
      </c>
      <c r="BE112" s="192">
        <f>IF(N112="základní",J112,0)</f>
        <v>0</v>
      </c>
      <c r="BF112" s="192">
        <f>IF(N112="snížená",J112,0)</f>
        <v>0</v>
      </c>
      <c r="BG112" s="192">
        <f>IF(N112="zákl. přenesená",J112,0)</f>
        <v>0</v>
      </c>
      <c r="BH112" s="192">
        <f>IF(N112="sníž. přenesená",J112,0)</f>
        <v>0</v>
      </c>
      <c r="BI112" s="192">
        <f>IF(N112="nulová",J112,0)</f>
        <v>0</v>
      </c>
      <c r="BJ112" s="23" t="s">
        <v>24</v>
      </c>
      <c r="BK112" s="192">
        <f>ROUND(I112*H112,2)</f>
        <v>0</v>
      </c>
      <c r="BL112" s="23" t="s">
        <v>138</v>
      </c>
      <c r="BM112" s="23" t="s">
        <v>210</v>
      </c>
    </row>
    <row r="113" spans="2:47" s="1" customFormat="1" ht="27">
      <c r="B113" s="39"/>
      <c r="C113" s="61"/>
      <c r="D113" s="195" t="s">
        <v>162</v>
      </c>
      <c r="E113" s="61"/>
      <c r="F113" s="218" t="s">
        <v>211</v>
      </c>
      <c r="G113" s="61"/>
      <c r="H113" s="61"/>
      <c r="I113" s="154"/>
      <c r="J113" s="61"/>
      <c r="K113" s="61"/>
      <c r="L113" s="59"/>
      <c r="M113" s="219"/>
      <c r="N113" s="40"/>
      <c r="O113" s="40"/>
      <c r="P113" s="40"/>
      <c r="Q113" s="40"/>
      <c r="R113" s="40"/>
      <c r="S113" s="40"/>
      <c r="T113" s="76"/>
      <c r="AT113" s="23" t="s">
        <v>162</v>
      </c>
      <c r="AU113" s="23" t="s">
        <v>82</v>
      </c>
    </row>
    <row r="114" spans="2:65" s="1" customFormat="1" ht="25.5" customHeight="1">
      <c r="B114" s="39"/>
      <c r="C114" s="181" t="s">
        <v>212</v>
      </c>
      <c r="D114" s="181" t="s">
        <v>123</v>
      </c>
      <c r="E114" s="182" t="s">
        <v>213</v>
      </c>
      <c r="F114" s="183" t="s">
        <v>214</v>
      </c>
      <c r="G114" s="184" t="s">
        <v>160</v>
      </c>
      <c r="H114" s="185">
        <v>2</v>
      </c>
      <c r="I114" s="186"/>
      <c r="J114" s="187">
        <f>ROUND(I114*H114,2)</f>
        <v>0</v>
      </c>
      <c r="K114" s="183" t="s">
        <v>127</v>
      </c>
      <c r="L114" s="59"/>
      <c r="M114" s="188" t="s">
        <v>22</v>
      </c>
      <c r="N114" s="189" t="s">
        <v>45</v>
      </c>
      <c r="O114" s="40"/>
      <c r="P114" s="190">
        <f>O114*H114</f>
        <v>0</v>
      </c>
      <c r="Q114" s="190">
        <v>0</v>
      </c>
      <c r="R114" s="190">
        <f>Q114*H114</f>
        <v>0</v>
      </c>
      <c r="S114" s="190">
        <v>0</v>
      </c>
      <c r="T114" s="191">
        <f>S114*H114</f>
        <v>0</v>
      </c>
      <c r="AR114" s="23" t="s">
        <v>138</v>
      </c>
      <c r="AT114" s="23" t="s">
        <v>123</v>
      </c>
      <c r="AU114" s="23" t="s">
        <v>82</v>
      </c>
      <c r="AY114" s="23" t="s">
        <v>122</v>
      </c>
      <c r="BE114" s="192">
        <f>IF(N114="základní",J114,0)</f>
        <v>0</v>
      </c>
      <c r="BF114" s="192">
        <f>IF(N114="snížená",J114,0)</f>
        <v>0</v>
      </c>
      <c r="BG114" s="192">
        <f>IF(N114="zákl. přenesená",J114,0)</f>
        <v>0</v>
      </c>
      <c r="BH114" s="192">
        <f>IF(N114="sníž. přenesená",J114,0)</f>
        <v>0</v>
      </c>
      <c r="BI114" s="192">
        <f>IF(N114="nulová",J114,0)</f>
        <v>0</v>
      </c>
      <c r="BJ114" s="23" t="s">
        <v>24</v>
      </c>
      <c r="BK114" s="192">
        <f>ROUND(I114*H114,2)</f>
        <v>0</v>
      </c>
      <c r="BL114" s="23" t="s">
        <v>138</v>
      </c>
      <c r="BM114" s="23" t="s">
        <v>215</v>
      </c>
    </row>
    <row r="115" spans="2:47" s="1" customFormat="1" ht="27">
      <c r="B115" s="39"/>
      <c r="C115" s="61"/>
      <c r="D115" s="195" t="s">
        <v>162</v>
      </c>
      <c r="E115" s="61"/>
      <c r="F115" s="218" t="s">
        <v>211</v>
      </c>
      <c r="G115" s="61"/>
      <c r="H115" s="61"/>
      <c r="I115" s="154"/>
      <c r="J115" s="61"/>
      <c r="K115" s="61"/>
      <c r="L115" s="59"/>
      <c r="M115" s="219"/>
      <c r="N115" s="40"/>
      <c r="O115" s="40"/>
      <c r="P115" s="40"/>
      <c r="Q115" s="40"/>
      <c r="R115" s="40"/>
      <c r="S115" s="40"/>
      <c r="T115" s="76"/>
      <c r="AT115" s="23" t="s">
        <v>162</v>
      </c>
      <c r="AU115" s="23" t="s">
        <v>82</v>
      </c>
    </row>
    <row r="116" spans="2:65" s="1" customFormat="1" ht="25.5" customHeight="1">
      <c r="B116" s="39"/>
      <c r="C116" s="181" t="s">
        <v>10</v>
      </c>
      <c r="D116" s="181" t="s">
        <v>123</v>
      </c>
      <c r="E116" s="182" t="s">
        <v>216</v>
      </c>
      <c r="F116" s="183" t="s">
        <v>217</v>
      </c>
      <c r="G116" s="184" t="s">
        <v>160</v>
      </c>
      <c r="H116" s="185">
        <v>2190</v>
      </c>
      <c r="I116" s="186"/>
      <c r="J116" s="187">
        <f>ROUND(I116*H116,2)</f>
        <v>0</v>
      </c>
      <c r="K116" s="183" t="s">
        <v>127</v>
      </c>
      <c r="L116" s="59"/>
      <c r="M116" s="188" t="s">
        <v>22</v>
      </c>
      <c r="N116" s="189" t="s">
        <v>45</v>
      </c>
      <c r="O116" s="40"/>
      <c r="P116" s="190">
        <f>O116*H116</f>
        <v>0</v>
      </c>
      <c r="Q116" s="190">
        <v>0</v>
      </c>
      <c r="R116" s="190">
        <f>Q116*H116</f>
        <v>0</v>
      </c>
      <c r="S116" s="190">
        <v>0</v>
      </c>
      <c r="T116" s="191">
        <f>S116*H116</f>
        <v>0</v>
      </c>
      <c r="AR116" s="23" t="s">
        <v>138</v>
      </c>
      <c r="AT116" s="23" t="s">
        <v>123</v>
      </c>
      <c r="AU116" s="23" t="s">
        <v>82</v>
      </c>
      <c r="AY116" s="23" t="s">
        <v>122</v>
      </c>
      <c r="BE116" s="192">
        <f>IF(N116="základní",J116,0)</f>
        <v>0</v>
      </c>
      <c r="BF116" s="192">
        <f>IF(N116="snížená",J116,0)</f>
        <v>0</v>
      </c>
      <c r="BG116" s="192">
        <f>IF(N116="zákl. přenesená",J116,0)</f>
        <v>0</v>
      </c>
      <c r="BH116" s="192">
        <f>IF(N116="sníž. přenesená",J116,0)</f>
        <v>0</v>
      </c>
      <c r="BI116" s="192">
        <f>IF(N116="nulová",J116,0)</f>
        <v>0</v>
      </c>
      <c r="BJ116" s="23" t="s">
        <v>24</v>
      </c>
      <c r="BK116" s="192">
        <f>ROUND(I116*H116,2)</f>
        <v>0</v>
      </c>
      <c r="BL116" s="23" t="s">
        <v>138</v>
      </c>
      <c r="BM116" s="23" t="s">
        <v>218</v>
      </c>
    </row>
    <row r="117" spans="2:47" s="1" customFormat="1" ht="27">
      <c r="B117" s="39"/>
      <c r="C117" s="61"/>
      <c r="D117" s="195" t="s">
        <v>162</v>
      </c>
      <c r="E117" s="61"/>
      <c r="F117" s="218" t="s">
        <v>211</v>
      </c>
      <c r="G117" s="61"/>
      <c r="H117" s="61"/>
      <c r="I117" s="154"/>
      <c r="J117" s="61"/>
      <c r="K117" s="61"/>
      <c r="L117" s="59"/>
      <c r="M117" s="219"/>
      <c r="N117" s="40"/>
      <c r="O117" s="40"/>
      <c r="P117" s="40"/>
      <c r="Q117" s="40"/>
      <c r="R117" s="40"/>
      <c r="S117" s="40"/>
      <c r="T117" s="76"/>
      <c r="AT117" s="23" t="s">
        <v>162</v>
      </c>
      <c r="AU117" s="23" t="s">
        <v>82</v>
      </c>
    </row>
    <row r="118" spans="2:51" s="10" customFormat="1" ht="13.5">
      <c r="B118" s="193"/>
      <c r="C118" s="194"/>
      <c r="D118" s="195" t="s">
        <v>130</v>
      </c>
      <c r="E118" s="196" t="s">
        <v>22</v>
      </c>
      <c r="F118" s="197" t="s">
        <v>219</v>
      </c>
      <c r="G118" s="194"/>
      <c r="H118" s="198">
        <v>2190</v>
      </c>
      <c r="I118" s="199"/>
      <c r="J118" s="194"/>
      <c r="K118" s="194"/>
      <c r="L118" s="200"/>
      <c r="M118" s="201"/>
      <c r="N118" s="202"/>
      <c r="O118" s="202"/>
      <c r="P118" s="202"/>
      <c r="Q118" s="202"/>
      <c r="R118" s="202"/>
      <c r="S118" s="202"/>
      <c r="T118" s="203"/>
      <c r="AT118" s="204" t="s">
        <v>130</v>
      </c>
      <c r="AU118" s="204" t="s">
        <v>82</v>
      </c>
      <c r="AV118" s="10" t="s">
        <v>82</v>
      </c>
      <c r="AW118" s="10" t="s">
        <v>37</v>
      </c>
      <c r="AX118" s="10" t="s">
        <v>24</v>
      </c>
      <c r="AY118" s="204" t="s">
        <v>122</v>
      </c>
    </row>
    <row r="119" spans="2:65" s="1" customFormat="1" ht="25.5" customHeight="1">
      <c r="B119" s="39"/>
      <c r="C119" s="181" t="s">
        <v>220</v>
      </c>
      <c r="D119" s="181" t="s">
        <v>123</v>
      </c>
      <c r="E119" s="182" t="s">
        <v>221</v>
      </c>
      <c r="F119" s="183" t="s">
        <v>222</v>
      </c>
      <c r="G119" s="184" t="s">
        <v>160</v>
      </c>
      <c r="H119" s="185">
        <v>730</v>
      </c>
      <c r="I119" s="186"/>
      <c r="J119" s="187">
        <f>ROUND(I119*H119,2)</f>
        <v>0</v>
      </c>
      <c r="K119" s="183" t="s">
        <v>127</v>
      </c>
      <c r="L119" s="59"/>
      <c r="M119" s="188" t="s">
        <v>22</v>
      </c>
      <c r="N119" s="189" t="s">
        <v>45</v>
      </c>
      <c r="O119" s="40"/>
      <c r="P119" s="190">
        <f>O119*H119</f>
        <v>0</v>
      </c>
      <c r="Q119" s="190">
        <v>0</v>
      </c>
      <c r="R119" s="190">
        <f>Q119*H119</f>
        <v>0</v>
      </c>
      <c r="S119" s="190">
        <v>0</v>
      </c>
      <c r="T119" s="191">
        <f>S119*H119</f>
        <v>0</v>
      </c>
      <c r="AR119" s="23" t="s">
        <v>138</v>
      </c>
      <c r="AT119" s="23" t="s">
        <v>123</v>
      </c>
      <c r="AU119" s="23" t="s">
        <v>82</v>
      </c>
      <c r="AY119" s="23" t="s">
        <v>122</v>
      </c>
      <c r="BE119" s="192">
        <f>IF(N119="základní",J119,0)</f>
        <v>0</v>
      </c>
      <c r="BF119" s="192">
        <f>IF(N119="snížená",J119,0)</f>
        <v>0</v>
      </c>
      <c r="BG119" s="192">
        <f>IF(N119="zákl. přenesená",J119,0)</f>
        <v>0</v>
      </c>
      <c r="BH119" s="192">
        <f>IF(N119="sníž. přenesená",J119,0)</f>
        <v>0</v>
      </c>
      <c r="BI119" s="192">
        <f>IF(N119="nulová",J119,0)</f>
        <v>0</v>
      </c>
      <c r="BJ119" s="23" t="s">
        <v>24</v>
      </c>
      <c r="BK119" s="192">
        <f>ROUND(I119*H119,2)</f>
        <v>0</v>
      </c>
      <c r="BL119" s="23" t="s">
        <v>138</v>
      </c>
      <c r="BM119" s="23" t="s">
        <v>223</v>
      </c>
    </row>
    <row r="120" spans="2:47" s="1" customFormat="1" ht="27">
      <c r="B120" s="39"/>
      <c r="C120" s="61"/>
      <c r="D120" s="195" t="s">
        <v>162</v>
      </c>
      <c r="E120" s="61"/>
      <c r="F120" s="218" t="s">
        <v>211</v>
      </c>
      <c r="G120" s="61"/>
      <c r="H120" s="61"/>
      <c r="I120" s="154"/>
      <c r="J120" s="61"/>
      <c r="K120" s="61"/>
      <c r="L120" s="59"/>
      <c r="M120" s="219"/>
      <c r="N120" s="40"/>
      <c r="O120" s="40"/>
      <c r="P120" s="40"/>
      <c r="Q120" s="40"/>
      <c r="R120" s="40"/>
      <c r="S120" s="40"/>
      <c r="T120" s="76"/>
      <c r="AT120" s="23" t="s">
        <v>162</v>
      </c>
      <c r="AU120" s="23" t="s">
        <v>82</v>
      </c>
    </row>
    <row r="121" spans="2:51" s="10" customFormat="1" ht="13.5">
      <c r="B121" s="193"/>
      <c r="C121" s="194"/>
      <c r="D121" s="195" t="s">
        <v>130</v>
      </c>
      <c r="E121" s="196" t="s">
        <v>22</v>
      </c>
      <c r="F121" s="197" t="s">
        <v>224</v>
      </c>
      <c r="G121" s="194"/>
      <c r="H121" s="198">
        <v>730</v>
      </c>
      <c r="I121" s="199"/>
      <c r="J121" s="194"/>
      <c r="K121" s="194"/>
      <c r="L121" s="200"/>
      <c r="M121" s="201"/>
      <c r="N121" s="202"/>
      <c r="O121" s="202"/>
      <c r="P121" s="202"/>
      <c r="Q121" s="202"/>
      <c r="R121" s="202"/>
      <c r="S121" s="202"/>
      <c r="T121" s="203"/>
      <c r="AT121" s="204" t="s">
        <v>130</v>
      </c>
      <c r="AU121" s="204" t="s">
        <v>82</v>
      </c>
      <c r="AV121" s="10" t="s">
        <v>82</v>
      </c>
      <c r="AW121" s="10" t="s">
        <v>37</v>
      </c>
      <c r="AX121" s="10" t="s">
        <v>24</v>
      </c>
      <c r="AY121" s="204" t="s">
        <v>122</v>
      </c>
    </row>
    <row r="122" spans="2:63" s="9" customFormat="1" ht="29.85" customHeight="1">
      <c r="B122" s="167"/>
      <c r="C122" s="168"/>
      <c r="D122" s="169" t="s">
        <v>73</v>
      </c>
      <c r="E122" s="216" t="s">
        <v>225</v>
      </c>
      <c r="F122" s="216" t="s">
        <v>226</v>
      </c>
      <c r="G122" s="168"/>
      <c r="H122" s="168"/>
      <c r="I122" s="171"/>
      <c r="J122" s="217">
        <f>BK122</f>
        <v>0</v>
      </c>
      <c r="K122" s="168"/>
      <c r="L122" s="173"/>
      <c r="M122" s="174"/>
      <c r="N122" s="175"/>
      <c r="O122" s="175"/>
      <c r="P122" s="176">
        <f>SUM(P123:P124)</f>
        <v>0</v>
      </c>
      <c r="Q122" s="175"/>
      <c r="R122" s="176">
        <f>SUM(R123:R124)</f>
        <v>0</v>
      </c>
      <c r="S122" s="175"/>
      <c r="T122" s="177">
        <f>SUM(T123:T124)</f>
        <v>0</v>
      </c>
      <c r="AR122" s="178" t="s">
        <v>24</v>
      </c>
      <c r="AT122" s="179" t="s">
        <v>73</v>
      </c>
      <c r="AU122" s="179" t="s">
        <v>24</v>
      </c>
      <c r="AY122" s="178" t="s">
        <v>122</v>
      </c>
      <c r="BK122" s="180">
        <f>SUM(BK123:BK124)</f>
        <v>0</v>
      </c>
    </row>
    <row r="123" spans="2:65" s="1" customFormat="1" ht="38.25" customHeight="1">
      <c r="B123" s="39"/>
      <c r="C123" s="181" t="s">
        <v>227</v>
      </c>
      <c r="D123" s="181" t="s">
        <v>123</v>
      </c>
      <c r="E123" s="182" t="s">
        <v>228</v>
      </c>
      <c r="F123" s="183" t="s">
        <v>229</v>
      </c>
      <c r="G123" s="184" t="s">
        <v>230</v>
      </c>
      <c r="H123" s="185">
        <v>0.002</v>
      </c>
      <c r="I123" s="186"/>
      <c r="J123" s="187">
        <f>ROUND(I123*H123,2)</f>
        <v>0</v>
      </c>
      <c r="K123" s="183" t="s">
        <v>127</v>
      </c>
      <c r="L123" s="59"/>
      <c r="M123" s="188" t="s">
        <v>22</v>
      </c>
      <c r="N123" s="189" t="s">
        <v>45</v>
      </c>
      <c r="O123" s="40"/>
      <c r="P123" s="190">
        <f>O123*H123</f>
        <v>0</v>
      </c>
      <c r="Q123" s="190">
        <v>0</v>
      </c>
      <c r="R123" s="190">
        <f>Q123*H123</f>
        <v>0</v>
      </c>
      <c r="S123" s="190">
        <v>0</v>
      </c>
      <c r="T123" s="191">
        <f>S123*H123</f>
        <v>0</v>
      </c>
      <c r="AR123" s="23" t="s">
        <v>138</v>
      </c>
      <c r="AT123" s="23" t="s">
        <v>123</v>
      </c>
      <c r="AU123" s="23" t="s">
        <v>82</v>
      </c>
      <c r="AY123" s="23" t="s">
        <v>122</v>
      </c>
      <c r="BE123" s="192">
        <f>IF(N123="základní",J123,0)</f>
        <v>0</v>
      </c>
      <c r="BF123" s="192">
        <f>IF(N123="snížená",J123,0)</f>
        <v>0</v>
      </c>
      <c r="BG123" s="192">
        <f>IF(N123="zákl. přenesená",J123,0)</f>
        <v>0</v>
      </c>
      <c r="BH123" s="192">
        <f>IF(N123="sníž. přenesená",J123,0)</f>
        <v>0</v>
      </c>
      <c r="BI123" s="192">
        <f>IF(N123="nulová",J123,0)</f>
        <v>0</v>
      </c>
      <c r="BJ123" s="23" t="s">
        <v>24</v>
      </c>
      <c r="BK123" s="192">
        <f>ROUND(I123*H123,2)</f>
        <v>0</v>
      </c>
      <c r="BL123" s="23" t="s">
        <v>138</v>
      </c>
      <c r="BM123" s="23" t="s">
        <v>231</v>
      </c>
    </row>
    <row r="124" spans="2:65" s="1" customFormat="1" ht="38.25" customHeight="1">
      <c r="B124" s="39"/>
      <c r="C124" s="181" t="s">
        <v>232</v>
      </c>
      <c r="D124" s="181" t="s">
        <v>123</v>
      </c>
      <c r="E124" s="182" t="s">
        <v>233</v>
      </c>
      <c r="F124" s="183" t="s">
        <v>234</v>
      </c>
      <c r="G124" s="184" t="s">
        <v>230</v>
      </c>
      <c r="H124" s="185">
        <v>0.002</v>
      </c>
      <c r="I124" s="186"/>
      <c r="J124" s="187">
        <f>ROUND(I124*H124,2)</f>
        <v>0</v>
      </c>
      <c r="K124" s="183" t="s">
        <v>127</v>
      </c>
      <c r="L124" s="59"/>
      <c r="M124" s="188" t="s">
        <v>22</v>
      </c>
      <c r="N124" s="205" t="s">
        <v>45</v>
      </c>
      <c r="O124" s="206"/>
      <c r="P124" s="207">
        <f>O124*H124</f>
        <v>0</v>
      </c>
      <c r="Q124" s="207">
        <v>0</v>
      </c>
      <c r="R124" s="207">
        <f>Q124*H124</f>
        <v>0</v>
      </c>
      <c r="S124" s="207">
        <v>0</v>
      </c>
      <c r="T124" s="208">
        <f>S124*H124</f>
        <v>0</v>
      </c>
      <c r="AR124" s="23" t="s">
        <v>138</v>
      </c>
      <c r="AT124" s="23" t="s">
        <v>123</v>
      </c>
      <c r="AU124" s="23" t="s">
        <v>82</v>
      </c>
      <c r="AY124" s="23" t="s">
        <v>122</v>
      </c>
      <c r="BE124" s="192">
        <f>IF(N124="základní",J124,0)</f>
        <v>0</v>
      </c>
      <c r="BF124" s="192">
        <f>IF(N124="snížená",J124,0)</f>
        <v>0</v>
      </c>
      <c r="BG124" s="192">
        <f>IF(N124="zákl. přenesená",J124,0)</f>
        <v>0</v>
      </c>
      <c r="BH124" s="192">
        <f>IF(N124="sníž. přenesená",J124,0)</f>
        <v>0</v>
      </c>
      <c r="BI124" s="192">
        <f>IF(N124="nulová",J124,0)</f>
        <v>0</v>
      </c>
      <c r="BJ124" s="23" t="s">
        <v>24</v>
      </c>
      <c r="BK124" s="192">
        <f>ROUND(I124*H124,2)</f>
        <v>0</v>
      </c>
      <c r="BL124" s="23" t="s">
        <v>138</v>
      </c>
      <c r="BM124" s="23" t="s">
        <v>235</v>
      </c>
    </row>
    <row r="125" spans="2:12" s="1" customFormat="1" ht="6.95" customHeight="1">
      <c r="B125" s="54"/>
      <c r="C125" s="55"/>
      <c r="D125" s="55"/>
      <c r="E125" s="55"/>
      <c r="F125" s="55"/>
      <c r="G125" s="55"/>
      <c r="H125" s="55"/>
      <c r="I125" s="137"/>
      <c r="J125" s="55"/>
      <c r="K125" s="55"/>
      <c r="L125" s="59"/>
    </row>
  </sheetData>
  <sheetProtection algorithmName="SHA-512" hashValue="RILhcaHftZwDPSmJAsUwvOIYzW9Sh+qCKWz62osOzM6f1B17tAJPfBlPfmXvWiFg++29Acu8uGbcjIVbnB8pVA==" saltValue="w1IYjEf1WUGxuCzjZ5MwTP+uSOAoyQjaVRWsowYbstbdpj04+hGcZEFdUAR43LSGob9NL/NhRpB7LyFyJP5gfw==" spinCount="100000" sheet="1" objects="1" scenarios="1" formatColumns="0" formatRows="0" autoFilter="0"/>
  <autoFilter ref="C79:K124"/>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4"/>
  <sheetViews>
    <sheetView showGridLines="0" workbookViewId="0" topLeftCell="A1">
      <pane ySplit="1" topLeftCell="A2" activePane="bottomLeft" state="frozen"/>
      <selection pane="bottomLeft" activeCell="J12" sqref="J1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93</v>
      </c>
      <c r="G1" s="374" t="s">
        <v>94</v>
      </c>
      <c r="H1" s="374"/>
      <c r="I1" s="113"/>
      <c r="J1" s="112" t="s">
        <v>95</v>
      </c>
      <c r="K1" s="111" t="s">
        <v>96</v>
      </c>
      <c r="L1" s="112" t="s">
        <v>97</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86</v>
      </c>
    </row>
    <row r="3" spans="2:46" ht="6.95" customHeight="1">
      <c r="B3" s="24"/>
      <c r="C3" s="25"/>
      <c r="D3" s="25"/>
      <c r="E3" s="25"/>
      <c r="F3" s="25"/>
      <c r="G3" s="25"/>
      <c r="H3" s="25"/>
      <c r="I3" s="114"/>
      <c r="J3" s="25"/>
      <c r="K3" s="26"/>
      <c r="AT3" s="23" t="s">
        <v>82</v>
      </c>
    </row>
    <row r="4" spans="2:46" ht="36.95" customHeight="1">
      <c r="B4" s="27"/>
      <c r="C4" s="28"/>
      <c r="D4" s="29" t="s">
        <v>98</v>
      </c>
      <c r="E4" s="28"/>
      <c r="F4" s="28"/>
      <c r="G4" s="28"/>
      <c r="H4" s="28"/>
      <c r="I4" s="115"/>
      <c r="J4" s="28"/>
      <c r="K4" s="30"/>
      <c r="M4" s="31" t="s">
        <v>12</v>
      </c>
      <c r="AT4" s="23" t="s">
        <v>6</v>
      </c>
    </row>
    <row r="5" spans="2:11" ht="6.9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5" t="str">
        <f>'Rekapitulace stavby'!K6</f>
        <v>Oprava barokního opevnění Prahy - akt. verze 11-2017</v>
      </c>
      <c r="F7" s="376"/>
      <c r="G7" s="376"/>
      <c r="H7" s="376"/>
      <c r="I7" s="115"/>
      <c r="J7" s="28"/>
      <c r="K7" s="30"/>
    </row>
    <row r="8" spans="2:11" s="1" customFormat="1" ht="15">
      <c r="B8" s="39"/>
      <c r="C8" s="40"/>
      <c r="D8" s="36" t="s">
        <v>99</v>
      </c>
      <c r="E8" s="40"/>
      <c r="F8" s="40"/>
      <c r="G8" s="40"/>
      <c r="H8" s="40"/>
      <c r="I8" s="116"/>
      <c r="J8" s="40"/>
      <c r="K8" s="43"/>
    </row>
    <row r="9" spans="2:11" s="1" customFormat="1" ht="36.95" customHeight="1">
      <c r="B9" s="39"/>
      <c r="C9" s="40"/>
      <c r="D9" s="40"/>
      <c r="E9" s="377" t="s">
        <v>236</v>
      </c>
      <c r="F9" s="378"/>
      <c r="G9" s="378"/>
      <c r="H9" s="378"/>
      <c r="I9" s="116"/>
      <c r="J9" s="40"/>
      <c r="K9" s="43"/>
    </row>
    <row r="10" spans="2:11" s="1" customFormat="1" ht="13.5">
      <c r="B10" s="39"/>
      <c r="C10" s="40"/>
      <c r="D10" s="40"/>
      <c r="E10" s="40"/>
      <c r="F10" s="40"/>
      <c r="G10" s="40"/>
      <c r="H10" s="40"/>
      <c r="I10" s="116"/>
      <c r="J10" s="40"/>
      <c r="K10" s="43"/>
    </row>
    <row r="11" spans="2:11" s="1" customFormat="1" ht="14.45" customHeight="1">
      <c r="B11" s="39"/>
      <c r="C11" s="40"/>
      <c r="D11" s="36" t="s">
        <v>21</v>
      </c>
      <c r="E11" s="40"/>
      <c r="F11" s="34" t="s">
        <v>22</v>
      </c>
      <c r="G11" s="40"/>
      <c r="H11" s="40"/>
      <c r="I11" s="117" t="s">
        <v>23</v>
      </c>
      <c r="J11" s="34" t="s">
        <v>22</v>
      </c>
      <c r="K11" s="43"/>
    </row>
    <row r="12" spans="2:11" s="1" customFormat="1" ht="14.45" customHeight="1">
      <c r="B12" s="39"/>
      <c r="C12" s="40"/>
      <c r="D12" s="36" t="s">
        <v>25</v>
      </c>
      <c r="E12" s="40"/>
      <c r="F12" s="34" t="s">
        <v>26</v>
      </c>
      <c r="G12" s="40"/>
      <c r="H12" s="40"/>
      <c r="I12" s="117" t="s">
        <v>27</v>
      </c>
      <c r="J12" s="118">
        <f>'Rekapitulace stavby'!AN8</f>
        <v>43066</v>
      </c>
      <c r="K12" s="43"/>
    </row>
    <row r="13" spans="2:11" s="1" customFormat="1" ht="10.9" customHeight="1">
      <c r="B13" s="39"/>
      <c r="C13" s="40"/>
      <c r="D13" s="40"/>
      <c r="E13" s="40"/>
      <c r="F13" s="40"/>
      <c r="G13" s="40"/>
      <c r="H13" s="40"/>
      <c r="I13" s="116"/>
      <c r="J13" s="40"/>
      <c r="K13" s="43"/>
    </row>
    <row r="14" spans="2:11" s="1" customFormat="1" ht="14.45" customHeight="1">
      <c r="B14" s="39"/>
      <c r="C14" s="40"/>
      <c r="D14" s="36" t="s">
        <v>30</v>
      </c>
      <c r="E14" s="40"/>
      <c r="F14" s="40"/>
      <c r="G14" s="40"/>
      <c r="H14" s="40"/>
      <c r="I14" s="117" t="s">
        <v>31</v>
      </c>
      <c r="J14" s="34" t="str">
        <f>IF('Rekapitulace stavby'!AN10="","",'Rekapitulace stavby'!AN10)</f>
        <v/>
      </c>
      <c r="K14" s="43"/>
    </row>
    <row r="15" spans="2:11" s="1" customFormat="1" ht="18" customHeight="1">
      <c r="B15" s="39"/>
      <c r="C15" s="40"/>
      <c r="D15" s="40"/>
      <c r="E15" s="34" t="str">
        <f>IF('Rekapitulace stavby'!E11="","",'Rekapitulace stavby'!E11)</f>
        <v>Úřad vlády ČR</v>
      </c>
      <c r="F15" s="40"/>
      <c r="G15" s="40"/>
      <c r="H15" s="40"/>
      <c r="I15" s="117" t="s">
        <v>33</v>
      </c>
      <c r="J15" s="34"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6" t="s">
        <v>34</v>
      </c>
      <c r="E17" s="40"/>
      <c r="F17" s="40"/>
      <c r="G17" s="40"/>
      <c r="H17" s="40"/>
      <c r="I17" s="117" t="s">
        <v>31</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c>
      <c r="F18" s="40"/>
      <c r="G18" s="40"/>
      <c r="H18" s="40"/>
      <c r="I18" s="117" t="s">
        <v>33</v>
      </c>
      <c r="J18" s="34"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6" t="s">
        <v>36</v>
      </c>
      <c r="E20" s="40"/>
      <c r="F20" s="40"/>
      <c r="G20" s="40"/>
      <c r="H20" s="40"/>
      <c r="I20" s="117" t="s">
        <v>31</v>
      </c>
      <c r="J20" s="34" t="str">
        <f>IF('Rekapitulace stavby'!AN16="","",'Rekapitulace stavby'!AN16)</f>
        <v/>
      </c>
      <c r="K20" s="43"/>
    </row>
    <row r="21" spans="2:11" s="1" customFormat="1" ht="18" customHeight="1">
      <c r="B21" s="39"/>
      <c r="C21" s="40"/>
      <c r="D21" s="40"/>
      <c r="E21" s="34" t="str">
        <f>IF('Rekapitulace stavby'!E17="","",'Rekapitulace stavby'!E17)</f>
        <v xml:space="preserve"> </v>
      </c>
      <c r="F21" s="40"/>
      <c r="G21" s="40"/>
      <c r="H21" s="40"/>
      <c r="I21" s="117" t="s">
        <v>33</v>
      </c>
      <c r="J21" s="34"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6" t="s">
        <v>38</v>
      </c>
      <c r="E23" s="40"/>
      <c r="F23" s="40"/>
      <c r="G23" s="40"/>
      <c r="H23" s="40"/>
      <c r="I23" s="116"/>
      <c r="J23" s="40"/>
      <c r="K23" s="43"/>
    </row>
    <row r="24" spans="2:11" s="6" customFormat="1" ht="16.5" customHeight="1">
      <c r="B24" s="119"/>
      <c r="C24" s="120"/>
      <c r="D24" s="120"/>
      <c r="E24" s="339" t="s">
        <v>22</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ROUND(J85,2)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c r="B30" s="39"/>
      <c r="C30" s="40"/>
      <c r="D30" s="47" t="s">
        <v>44</v>
      </c>
      <c r="E30" s="47" t="s">
        <v>45</v>
      </c>
      <c r="F30" s="128">
        <f>ROUND(SUM(BE85:BE183),2)</f>
        <v>0</v>
      </c>
      <c r="G30" s="40"/>
      <c r="H30" s="40"/>
      <c r="I30" s="129">
        <v>0.21</v>
      </c>
      <c r="J30" s="128">
        <f>ROUND(ROUND((SUM(BE85:BE183)),2)*I30,2)</f>
        <v>0</v>
      </c>
      <c r="K30" s="43"/>
    </row>
    <row r="31" spans="2:11" s="1" customFormat="1" ht="14.45" customHeight="1">
      <c r="B31" s="39"/>
      <c r="C31" s="40"/>
      <c r="D31" s="40"/>
      <c r="E31" s="47" t="s">
        <v>46</v>
      </c>
      <c r="F31" s="128">
        <f>ROUND(SUM(BF85:BF183),2)</f>
        <v>0</v>
      </c>
      <c r="G31" s="40"/>
      <c r="H31" s="40"/>
      <c r="I31" s="129">
        <v>0.15</v>
      </c>
      <c r="J31" s="128">
        <f>ROUND(ROUND((SUM(BF85:BF183)),2)*I31,2)</f>
        <v>0</v>
      </c>
      <c r="K31" s="43"/>
    </row>
    <row r="32" spans="2:11" s="1" customFormat="1" ht="14.45" customHeight="1" hidden="1">
      <c r="B32" s="39"/>
      <c r="C32" s="40"/>
      <c r="D32" s="40"/>
      <c r="E32" s="47" t="s">
        <v>47</v>
      </c>
      <c r="F32" s="128">
        <f>ROUND(SUM(BG85:BG183),2)</f>
        <v>0</v>
      </c>
      <c r="G32" s="40"/>
      <c r="H32" s="40"/>
      <c r="I32" s="129">
        <v>0.21</v>
      </c>
      <c r="J32" s="128">
        <v>0</v>
      </c>
      <c r="K32" s="43"/>
    </row>
    <row r="33" spans="2:11" s="1" customFormat="1" ht="14.45" customHeight="1" hidden="1">
      <c r="B33" s="39"/>
      <c r="C33" s="40"/>
      <c r="D33" s="40"/>
      <c r="E33" s="47" t="s">
        <v>48</v>
      </c>
      <c r="F33" s="128">
        <f>ROUND(SUM(BH85:BH183),2)</f>
        <v>0</v>
      </c>
      <c r="G33" s="40"/>
      <c r="H33" s="40"/>
      <c r="I33" s="129">
        <v>0.15</v>
      </c>
      <c r="J33" s="128">
        <v>0</v>
      </c>
      <c r="K33" s="43"/>
    </row>
    <row r="34" spans="2:11" s="1" customFormat="1" ht="14.45" customHeight="1" hidden="1">
      <c r="B34" s="39"/>
      <c r="C34" s="40"/>
      <c r="D34" s="40"/>
      <c r="E34" s="47" t="s">
        <v>49</v>
      </c>
      <c r="F34" s="128">
        <f>ROUND(SUM(BI85:BI183),2)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9" t="s">
        <v>101</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6" t="s">
        <v>18</v>
      </c>
      <c r="D44" s="40"/>
      <c r="E44" s="40"/>
      <c r="F44" s="40"/>
      <c r="G44" s="40"/>
      <c r="H44" s="40"/>
      <c r="I44" s="116"/>
      <c r="J44" s="40"/>
      <c r="K44" s="43"/>
    </row>
    <row r="45" spans="2:11" s="1" customFormat="1" ht="16.5" customHeight="1">
      <c r="B45" s="39"/>
      <c r="C45" s="40"/>
      <c r="D45" s="40"/>
      <c r="E45" s="375" t="str">
        <f>E7</f>
        <v>Oprava barokního opevnění Prahy - akt. verze 11-2017</v>
      </c>
      <c r="F45" s="376"/>
      <c r="G45" s="376"/>
      <c r="H45" s="376"/>
      <c r="I45" s="116"/>
      <c r="J45" s="40"/>
      <c r="K45" s="43"/>
    </row>
    <row r="46" spans="2:11" s="1" customFormat="1" ht="14.45" customHeight="1">
      <c r="B46" s="39"/>
      <c r="C46" s="36" t="s">
        <v>99</v>
      </c>
      <c r="D46" s="40"/>
      <c r="E46" s="40"/>
      <c r="F46" s="40"/>
      <c r="G46" s="40"/>
      <c r="H46" s="40"/>
      <c r="I46" s="116"/>
      <c r="J46" s="40"/>
      <c r="K46" s="43"/>
    </row>
    <row r="47" spans="2:11" s="1" customFormat="1" ht="17.25" customHeight="1">
      <c r="B47" s="39"/>
      <c r="C47" s="40"/>
      <c r="D47" s="40"/>
      <c r="E47" s="377" t="str">
        <f>E9</f>
        <v>2 - Opěrná zeď 1</v>
      </c>
      <c r="F47" s="378"/>
      <c r="G47" s="378"/>
      <c r="H47" s="378"/>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6" t="s">
        <v>25</v>
      </c>
      <c r="D49" s="40"/>
      <c r="E49" s="40"/>
      <c r="F49" s="34" t="str">
        <f>F12</f>
        <v xml:space="preserve"> </v>
      </c>
      <c r="G49" s="40"/>
      <c r="H49" s="40"/>
      <c r="I49" s="117" t="s">
        <v>27</v>
      </c>
      <c r="J49" s="118">
        <f>IF(J12="","",J12)</f>
        <v>43066</v>
      </c>
      <c r="K49" s="43"/>
    </row>
    <row r="50" spans="2:11" s="1" customFormat="1" ht="6.95" customHeight="1">
      <c r="B50" s="39"/>
      <c r="C50" s="40"/>
      <c r="D50" s="40"/>
      <c r="E50" s="40"/>
      <c r="F50" s="40"/>
      <c r="G50" s="40"/>
      <c r="H50" s="40"/>
      <c r="I50" s="116"/>
      <c r="J50" s="40"/>
      <c r="K50" s="43"/>
    </row>
    <row r="51" spans="2:11" s="1" customFormat="1" ht="15">
      <c r="B51" s="39"/>
      <c r="C51" s="36" t="s">
        <v>30</v>
      </c>
      <c r="D51" s="40"/>
      <c r="E51" s="40"/>
      <c r="F51" s="34" t="str">
        <f>E15</f>
        <v>Úřad vlády ČR</v>
      </c>
      <c r="G51" s="40"/>
      <c r="H51" s="40"/>
      <c r="I51" s="117" t="s">
        <v>36</v>
      </c>
      <c r="J51" s="339" t="str">
        <f>E21</f>
        <v xml:space="preserve"> </v>
      </c>
      <c r="K51" s="43"/>
    </row>
    <row r="52" spans="2:11" s="1" customFormat="1" ht="14.45" customHeight="1">
      <c r="B52" s="39"/>
      <c r="C52" s="36" t="s">
        <v>34</v>
      </c>
      <c r="D52" s="40"/>
      <c r="E52" s="40"/>
      <c r="F52" s="34" t="str">
        <f>IF(E18="","",E18)</f>
        <v/>
      </c>
      <c r="G52" s="40"/>
      <c r="H52" s="40"/>
      <c r="I52" s="116"/>
      <c r="J52" s="370"/>
      <c r="K52" s="43"/>
    </row>
    <row r="53" spans="2:11" s="1" customFormat="1" ht="10.35" customHeight="1">
      <c r="B53" s="39"/>
      <c r="C53" s="40"/>
      <c r="D53" s="40"/>
      <c r="E53" s="40"/>
      <c r="F53" s="40"/>
      <c r="G53" s="40"/>
      <c r="H53" s="40"/>
      <c r="I53" s="116"/>
      <c r="J53" s="40"/>
      <c r="K53" s="43"/>
    </row>
    <row r="54" spans="2:11" s="1" customFormat="1" ht="29.25" customHeight="1">
      <c r="B54" s="39"/>
      <c r="C54" s="142" t="s">
        <v>102</v>
      </c>
      <c r="D54" s="130"/>
      <c r="E54" s="130"/>
      <c r="F54" s="130"/>
      <c r="G54" s="130"/>
      <c r="H54" s="130"/>
      <c r="I54" s="143"/>
      <c r="J54" s="144" t="s">
        <v>103</v>
      </c>
      <c r="K54" s="145"/>
    </row>
    <row r="55" spans="2:11" s="1" customFormat="1" ht="10.35" customHeight="1">
      <c r="B55" s="39"/>
      <c r="C55" s="40"/>
      <c r="D55" s="40"/>
      <c r="E55" s="40"/>
      <c r="F55" s="40"/>
      <c r="G55" s="40"/>
      <c r="H55" s="40"/>
      <c r="I55" s="116"/>
      <c r="J55" s="40"/>
      <c r="K55" s="43"/>
    </row>
    <row r="56" spans="2:47" s="1" customFormat="1" ht="29.25" customHeight="1">
      <c r="B56" s="39"/>
      <c r="C56" s="146" t="s">
        <v>104</v>
      </c>
      <c r="D56" s="40"/>
      <c r="E56" s="40"/>
      <c r="F56" s="40"/>
      <c r="G56" s="40"/>
      <c r="H56" s="40"/>
      <c r="I56" s="116"/>
      <c r="J56" s="126">
        <f>J85</f>
        <v>0</v>
      </c>
      <c r="K56" s="43"/>
      <c r="AU56" s="23" t="s">
        <v>105</v>
      </c>
    </row>
    <row r="57" spans="2:11" s="7" customFormat="1" ht="24.95" customHeight="1">
      <c r="B57" s="147"/>
      <c r="C57" s="148"/>
      <c r="D57" s="149" t="s">
        <v>151</v>
      </c>
      <c r="E57" s="150"/>
      <c r="F57" s="150"/>
      <c r="G57" s="150"/>
      <c r="H57" s="150"/>
      <c r="I57" s="151"/>
      <c r="J57" s="152">
        <f>J86</f>
        <v>0</v>
      </c>
      <c r="K57" s="153"/>
    </row>
    <row r="58" spans="2:11" s="11" customFormat="1" ht="19.9" customHeight="1">
      <c r="B58" s="209"/>
      <c r="C58" s="210"/>
      <c r="D58" s="211" t="s">
        <v>152</v>
      </c>
      <c r="E58" s="212"/>
      <c r="F58" s="212"/>
      <c r="G58" s="212"/>
      <c r="H58" s="212"/>
      <c r="I58" s="213"/>
      <c r="J58" s="214">
        <f>J87</f>
        <v>0</v>
      </c>
      <c r="K58" s="215"/>
    </row>
    <row r="59" spans="2:11" s="11" customFormat="1" ht="14.85" customHeight="1">
      <c r="B59" s="209"/>
      <c r="C59" s="210"/>
      <c r="D59" s="211" t="s">
        <v>237</v>
      </c>
      <c r="E59" s="212"/>
      <c r="F59" s="212"/>
      <c r="G59" s="212"/>
      <c r="H59" s="212"/>
      <c r="I59" s="213"/>
      <c r="J59" s="214">
        <f>J109</f>
        <v>0</v>
      </c>
      <c r="K59" s="215"/>
    </row>
    <row r="60" spans="2:11" s="11" customFormat="1" ht="19.9" customHeight="1">
      <c r="B60" s="209"/>
      <c r="C60" s="210"/>
      <c r="D60" s="211" t="s">
        <v>238</v>
      </c>
      <c r="E60" s="212"/>
      <c r="F60" s="212"/>
      <c r="G60" s="212"/>
      <c r="H60" s="212"/>
      <c r="I60" s="213"/>
      <c r="J60" s="214">
        <f>J117</f>
        <v>0</v>
      </c>
      <c r="K60" s="215"/>
    </row>
    <row r="61" spans="2:11" s="11" customFormat="1" ht="19.9" customHeight="1">
      <c r="B61" s="209"/>
      <c r="C61" s="210"/>
      <c r="D61" s="211" t="s">
        <v>239</v>
      </c>
      <c r="E61" s="212"/>
      <c r="F61" s="212"/>
      <c r="G61" s="212"/>
      <c r="H61" s="212"/>
      <c r="I61" s="213"/>
      <c r="J61" s="214">
        <f>J125</f>
        <v>0</v>
      </c>
      <c r="K61" s="215"/>
    </row>
    <row r="62" spans="2:11" s="11" customFormat="1" ht="19.9" customHeight="1">
      <c r="B62" s="209"/>
      <c r="C62" s="210"/>
      <c r="D62" s="211" t="s">
        <v>240</v>
      </c>
      <c r="E62" s="212"/>
      <c r="F62" s="212"/>
      <c r="G62" s="212"/>
      <c r="H62" s="212"/>
      <c r="I62" s="213"/>
      <c r="J62" s="214">
        <f>J135</f>
        <v>0</v>
      </c>
      <c r="K62" s="215"/>
    </row>
    <row r="63" spans="2:11" s="11" customFormat="1" ht="19.9" customHeight="1">
      <c r="B63" s="209"/>
      <c r="C63" s="210"/>
      <c r="D63" s="211" t="s">
        <v>153</v>
      </c>
      <c r="E63" s="212"/>
      <c r="F63" s="212"/>
      <c r="G63" s="212"/>
      <c r="H63" s="212"/>
      <c r="I63" s="213"/>
      <c r="J63" s="214">
        <f>J140</f>
        <v>0</v>
      </c>
      <c r="K63" s="215"/>
    </row>
    <row r="64" spans="2:11" s="11" customFormat="1" ht="19.9" customHeight="1">
      <c r="B64" s="209"/>
      <c r="C64" s="210"/>
      <c r="D64" s="211" t="s">
        <v>241</v>
      </c>
      <c r="E64" s="212"/>
      <c r="F64" s="212"/>
      <c r="G64" s="212"/>
      <c r="H64" s="212"/>
      <c r="I64" s="213"/>
      <c r="J64" s="214">
        <f>J173</f>
        <v>0</v>
      </c>
      <c r="K64" s="215"/>
    </row>
    <row r="65" spans="2:11" s="11" customFormat="1" ht="19.9" customHeight="1">
      <c r="B65" s="209"/>
      <c r="C65" s="210"/>
      <c r="D65" s="211" t="s">
        <v>154</v>
      </c>
      <c r="E65" s="212"/>
      <c r="F65" s="212"/>
      <c r="G65" s="212"/>
      <c r="H65" s="212"/>
      <c r="I65" s="213"/>
      <c r="J65" s="214">
        <f>J181</f>
        <v>0</v>
      </c>
      <c r="K65" s="215"/>
    </row>
    <row r="66" spans="2:11" s="1" customFormat="1" ht="21.75" customHeight="1">
      <c r="B66" s="39"/>
      <c r="C66" s="40"/>
      <c r="D66" s="40"/>
      <c r="E66" s="40"/>
      <c r="F66" s="40"/>
      <c r="G66" s="40"/>
      <c r="H66" s="40"/>
      <c r="I66" s="116"/>
      <c r="J66" s="40"/>
      <c r="K66" s="43"/>
    </row>
    <row r="67" spans="2:11" s="1" customFormat="1" ht="6.95" customHeight="1">
      <c r="B67" s="54"/>
      <c r="C67" s="55"/>
      <c r="D67" s="55"/>
      <c r="E67" s="55"/>
      <c r="F67" s="55"/>
      <c r="G67" s="55"/>
      <c r="H67" s="55"/>
      <c r="I67" s="137"/>
      <c r="J67" s="55"/>
      <c r="K67" s="56"/>
    </row>
    <row r="71" spans="2:12" s="1" customFormat="1" ht="6.95" customHeight="1">
      <c r="B71" s="57"/>
      <c r="C71" s="58"/>
      <c r="D71" s="58"/>
      <c r="E71" s="58"/>
      <c r="F71" s="58"/>
      <c r="G71" s="58"/>
      <c r="H71" s="58"/>
      <c r="I71" s="140"/>
      <c r="J71" s="58"/>
      <c r="K71" s="58"/>
      <c r="L71" s="59"/>
    </row>
    <row r="72" spans="2:12" s="1" customFormat="1" ht="36.95" customHeight="1">
      <c r="B72" s="39"/>
      <c r="C72" s="60" t="s">
        <v>107</v>
      </c>
      <c r="D72" s="61"/>
      <c r="E72" s="61"/>
      <c r="F72" s="61"/>
      <c r="G72" s="61"/>
      <c r="H72" s="61"/>
      <c r="I72" s="154"/>
      <c r="J72" s="61"/>
      <c r="K72" s="61"/>
      <c r="L72" s="59"/>
    </row>
    <row r="73" spans="2:12" s="1" customFormat="1" ht="6.95" customHeight="1">
      <c r="B73" s="39"/>
      <c r="C73" s="61"/>
      <c r="D73" s="61"/>
      <c r="E73" s="61"/>
      <c r="F73" s="61"/>
      <c r="G73" s="61"/>
      <c r="H73" s="61"/>
      <c r="I73" s="154"/>
      <c r="J73" s="61"/>
      <c r="K73" s="61"/>
      <c r="L73" s="59"/>
    </row>
    <row r="74" spans="2:12" s="1" customFormat="1" ht="14.45" customHeight="1">
      <c r="B74" s="39"/>
      <c r="C74" s="63" t="s">
        <v>18</v>
      </c>
      <c r="D74" s="61"/>
      <c r="E74" s="61"/>
      <c r="F74" s="61"/>
      <c r="G74" s="61"/>
      <c r="H74" s="61"/>
      <c r="I74" s="154"/>
      <c r="J74" s="61"/>
      <c r="K74" s="61"/>
      <c r="L74" s="59"/>
    </row>
    <row r="75" spans="2:12" s="1" customFormat="1" ht="16.5" customHeight="1">
      <c r="B75" s="39"/>
      <c r="C75" s="61"/>
      <c r="D75" s="61"/>
      <c r="E75" s="371" t="str">
        <f>E7</f>
        <v>Oprava barokního opevnění Prahy - akt. verze 11-2017</v>
      </c>
      <c r="F75" s="372"/>
      <c r="G75" s="372"/>
      <c r="H75" s="372"/>
      <c r="I75" s="154"/>
      <c r="J75" s="61"/>
      <c r="K75" s="61"/>
      <c r="L75" s="59"/>
    </row>
    <row r="76" spans="2:12" s="1" customFormat="1" ht="14.45" customHeight="1">
      <c r="B76" s="39"/>
      <c r="C76" s="63" t="s">
        <v>99</v>
      </c>
      <c r="D76" s="61"/>
      <c r="E76" s="61"/>
      <c r="F76" s="61"/>
      <c r="G76" s="61"/>
      <c r="H76" s="61"/>
      <c r="I76" s="154"/>
      <c r="J76" s="61"/>
      <c r="K76" s="61"/>
      <c r="L76" s="59"/>
    </row>
    <row r="77" spans="2:12" s="1" customFormat="1" ht="17.25" customHeight="1">
      <c r="B77" s="39"/>
      <c r="C77" s="61"/>
      <c r="D77" s="61"/>
      <c r="E77" s="350" t="str">
        <f>E9</f>
        <v>2 - Opěrná zeď 1</v>
      </c>
      <c r="F77" s="373"/>
      <c r="G77" s="373"/>
      <c r="H77" s="373"/>
      <c r="I77" s="154"/>
      <c r="J77" s="61"/>
      <c r="K77" s="61"/>
      <c r="L77" s="59"/>
    </row>
    <row r="78" spans="2:12" s="1" customFormat="1" ht="6.95" customHeight="1">
      <c r="B78" s="39"/>
      <c r="C78" s="61"/>
      <c r="D78" s="61"/>
      <c r="E78" s="61"/>
      <c r="F78" s="61"/>
      <c r="G78" s="61"/>
      <c r="H78" s="61"/>
      <c r="I78" s="154"/>
      <c r="J78" s="61"/>
      <c r="K78" s="61"/>
      <c r="L78" s="59"/>
    </row>
    <row r="79" spans="2:12" s="1" customFormat="1" ht="18" customHeight="1">
      <c r="B79" s="39"/>
      <c r="C79" s="63" t="s">
        <v>25</v>
      </c>
      <c r="D79" s="61"/>
      <c r="E79" s="61"/>
      <c r="F79" s="155" t="str">
        <f>F12</f>
        <v xml:space="preserve"> </v>
      </c>
      <c r="G79" s="61"/>
      <c r="H79" s="61"/>
      <c r="I79" s="156" t="s">
        <v>27</v>
      </c>
      <c r="J79" s="71">
        <f>IF(J12="","",J12)</f>
        <v>43066</v>
      </c>
      <c r="K79" s="61"/>
      <c r="L79" s="59"/>
    </row>
    <row r="80" spans="2:12" s="1" customFormat="1" ht="6.95" customHeight="1">
      <c r="B80" s="39"/>
      <c r="C80" s="61"/>
      <c r="D80" s="61"/>
      <c r="E80" s="61"/>
      <c r="F80" s="61"/>
      <c r="G80" s="61"/>
      <c r="H80" s="61"/>
      <c r="I80" s="154"/>
      <c r="J80" s="61"/>
      <c r="K80" s="61"/>
      <c r="L80" s="59"/>
    </row>
    <row r="81" spans="2:12" s="1" customFormat="1" ht="15">
      <c r="B81" s="39"/>
      <c r="C81" s="63" t="s">
        <v>30</v>
      </c>
      <c r="D81" s="61"/>
      <c r="E81" s="61"/>
      <c r="F81" s="155" t="str">
        <f>E15</f>
        <v>Úřad vlády ČR</v>
      </c>
      <c r="G81" s="61"/>
      <c r="H81" s="61"/>
      <c r="I81" s="156" t="s">
        <v>36</v>
      </c>
      <c r="J81" s="155" t="str">
        <f>E21</f>
        <v xml:space="preserve"> </v>
      </c>
      <c r="K81" s="61"/>
      <c r="L81" s="59"/>
    </row>
    <row r="82" spans="2:12" s="1" customFormat="1" ht="14.45" customHeight="1">
      <c r="B82" s="39"/>
      <c r="C82" s="63" t="s">
        <v>34</v>
      </c>
      <c r="D82" s="61"/>
      <c r="E82" s="61"/>
      <c r="F82" s="155" t="str">
        <f>IF(E18="","",E18)</f>
        <v/>
      </c>
      <c r="G82" s="61"/>
      <c r="H82" s="61"/>
      <c r="I82" s="154"/>
      <c r="J82" s="61"/>
      <c r="K82" s="61"/>
      <c r="L82" s="59"/>
    </row>
    <row r="83" spans="2:12" s="1" customFormat="1" ht="10.35" customHeight="1">
      <c r="B83" s="39"/>
      <c r="C83" s="61"/>
      <c r="D83" s="61"/>
      <c r="E83" s="61"/>
      <c r="F83" s="61"/>
      <c r="G83" s="61"/>
      <c r="H83" s="61"/>
      <c r="I83" s="154"/>
      <c r="J83" s="61"/>
      <c r="K83" s="61"/>
      <c r="L83" s="59"/>
    </row>
    <row r="84" spans="2:20" s="8" customFormat="1" ht="29.25" customHeight="1">
      <c r="B84" s="157"/>
      <c r="C84" s="158" t="s">
        <v>108</v>
      </c>
      <c r="D84" s="159" t="s">
        <v>59</v>
      </c>
      <c r="E84" s="159" t="s">
        <v>55</v>
      </c>
      <c r="F84" s="159" t="s">
        <v>109</v>
      </c>
      <c r="G84" s="159" t="s">
        <v>110</v>
      </c>
      <c r="H84" s="159" t="s">
        <v>111</v>
      </c>
      <c r="I84" s="160" t="s">
        <v>112</v>
      </c>
      <c r="J84" s="159" t="s">
        <v>103</v>
      </c>
      <c r="K84" s="161" t="s">
        <v>113</v>
      </c>
      <c r="L84" s="162"/>
      <c r="M84" s="79" t="s">
        <v>114</v>
      </c>
      <c r="N84" s="80" t="s">
        <v>44</v>
      </c>
      <c r="O84" s="80" t="s">
        <v>115</v>
      </c>
      <c r="P84" s="80" t="s">
        <v>116</v>
      </c>
      <c r="Q84" s="80" t="s">
        <v>117</v>
      </c>
      <c r="R84" s="80" t="s">
        <v>118</v>
      </c>
      <c r="S84" s="80" t="s">
        <v>119</v>
      </c>
      <c r="T84" s="81" t="s">
        <v>120</v>
      </c>
    </row>
    <row r="85" spans="2:63" s="1" customFormat="1" ht="29.25" customHeight="1">
      <c r="B85" s="39"/>
      <c r="C85" s="85" t="s">
        <v>104</v>
      </c>
      <c r="D85" s="61"/>
      <c r="E85" s="61"/>
      <c r="F85" s="61"/>
      <c r="G85" s="61"/>
      <c r="H85" s="61"/>
      <c r="I85" s="154"/>
      <c r="J85" s="163">
        <f>BK85</f>
        <v>0</v>
      </c>
      <c r="K85" s="61"/>
      <c r="L85" s="59"/>
      <c r="M85" s="82"/>
      <c r="N85" s="83"/>
      <c r="O85" s="83"/>
      <c r="P85" s="164">
        <f>P86</f>
        <v>0</v>
      </c>
      <c r="Q85" s="83"/>
      <c r="R85" s="164">
        <f>R86</f>
        <v>33.20323192</v>
      </c>
      <c r="S85" s="83"/>
      <c r="T85" s="165">
        <f>T86</f>
        <v>7.7175</v>
      </c>
      <c r="AT85" s="23" t="s">
        <v>73</v>
      </c>
      <c r="AU85" s="23" t="s">
        <v>105</v>
      </c>
      <c r="BK85" s="166">
        <f>BK86</f>
        <v>0</v>
      </c>
    </row>
    <row r="86" spans="2:63" s="9" customFormat="1" ht="37.35" customHeight="1">
      <c r="B86" s="167"/>
      <c r="C86" s="168"/>
      <c r="D86" s="169" t="s">
        <v>73</v>
      </c>
      <c r="E86" s="170" t="s">
        <v>155</v>
      </c>
      <c r="F86" s="170" t="s">
        <v>156</v>
      </c>
      <c r="G86" s="168"/>
      <c r="H86" s="168"/>
      <c r="I86" s="171"/>
      <c r="J86" s="172">
        <f>BK86</f>
        <v>0</v>
      </c>
      <c r="K86" s="168"/>
      <c r="L86" s="173"/>
      <c r="M86" s="174"/>
      <c r="N86" s="175"/>
      <c r="O86" s="175"/>
      <c r="P86" s="176">
        <f>P87+P117+P125+P135+P140+P173+P181</f>
        <v>0</v>
      </c>
      <c r="Q86" s="175"/>
      <c r="R86" s="176">
        <f>R87+R117+R125+R135+R140+R173+R181</f>
        <v>33.20323192</v>
      </c>
      <c r="S86" s="175"/>
      <c r="T86" s="177">
        <f>T87+T117+T125+T135+T140+T173+T181</f>
        <v>7.7175</v>
      </c>
      <c r="AR86" s="178" t="s">
        <v>24</v>
      </c>
      <c r="AT86" s="179" t="s">
        <v>73</v>
      </c>
      <c r="AU86" s="179" t="s">
        <v>74</v>
      </c>
      <c r="AY86" s="178" t="s">
        <v>122</v>
      </c>
      <c r="BK86" s="180">
        <f>BK87+BK117+BK125+BK135+BK140+BK173+BK181</f>
        <v>0</v>
      </c>
    </row>
    <row r="87" spans="2:63" s="9" customFormat="1" ht="19.9" customHeight="1">
      <c r="B87" s="167"/>
      <c r="C87" s="168"/>
      <c r="D87" s="169" t="s">
        <v>73</v>
      </c>
      <c r="E87" s="216" t="s">
        <v>24</v>
      </c>
      <c r="F87" s="216" t="s">
        <v>157</v>
      </c>
      <c r="G87" s="168"/>
      <c r="H87" s="168"/>
      <c r="I87" s="171"/>
      <c r="J87" s="217">
        <f>BK87</f>
        <v>0</v>
      </c>
      <c r="K87" s="168"/>
      <c r="L87" s="173"/>
      <c r="M87" s="174"/>
      <c r="N87" s="175"/>
      <c r="O87" s="175"/>
      <c r="P87" s="176">
        <f>P88+SUM(P89:P109)</f>
        <v>0</v>
      </c>
      <c r="Q87" s="175"/>
      <c r="R87" s="176">
        <f>R88+SUM(R89:R109)</f>
        <v>0.04325</v>
      </c>
      <c r="S87" s="175"/>
      <c r="T87" s="177">
        <f>T88+SUM(T89:T109)</f>
        <v>0</v>
      </c>
      <c r="AR87" s="178" t="s">
        <v>24</v>
      </c>
      <c r="AT87" s="179" t="s">
        <v>73</v>
      </c>
      <c r="AU87" s="179" t="s">
        <v>24</v>
      </c>
      <c r="AY87" s="178" t="s">
        <v>122</v>
      </c>
      <c r="BK87" s="180">
        <f>BK88+SUM(BK89:BK109)</f>
        <v>0</v>
      </c>
    </row>
    <row r="88" spans="2:65" s="1" customFormat="1" ht="38.25" customHeight="1">
      <c r="B88" s="39"/>
      <c r="C88" s="181" t="s">
        <v>24</v>
      </c>
      <c r="D88" s="181" t="s">
        <v>123</v>
      </c>
      <c r="E88" s="182" t="s">
        <v>242</v>
      </c>
      <c r="F88" s="183" t="s">
        <v>243</v>
      </c>
      <c r="G88" s="184" t="s">
        <v>244</v>
      </c>
      <c r="H88" s="185">
        <v>48.6</v>
      </c>
      <c r="I88" s="186"/>
      <c r="J88" s="187">
        <f>ROUND(I88*H88,2)</f>
        <v>0</v>
      </c>
      <c r="K88" s="183" t="s">
        <v>22</v>
      </c>
      <c r="L88" s="59"/>
      <c r="M88" s="188" t="s">
        <v>22</v>
      </c>
      <c r="N88" s="189" t="s">
        <v>45</v>
      </c>
      <c r="O88" s="40"/>
      <c r="P88" s="190">
        <f>O88*H88</f>
        <v>0</v>
      </c>
      <c r="Q88" s="190">
        <v>0</v>
      </c>
      <c r="R88" s="190">
        <f>Q88*H88</f>
        <v>0</v>
      </c>
      <c r="S88" s="190">
        <v>0</v>
      </c>
      <c r="T88" s="191">
        <f>S88*H88</f>
        <v>0</v>
      </c>
      <c r="AR88" s="23" t="s">
        <v>138</v>
      </c>
      <c r="AT88" s="23" t="s">
        <v>123</v>
      </c>
      <c r="AU88" s="23" t="s">
        <v>82</v>
      </c>
      <c r="AY88" s="23" t="s">
        <v>122</v>
      </c>
      <c r="BE88" s="192">
        <f>IF(N88="základní",J88,0)</f>
        <v>0</v>
      </c>
      <c r="BF88" s="192">
        <f>IF(N88="snížená",J88,0)</f>
        <v>0</v>
      </c>
      <c r="BG88" s="192">
        <f>IF(N88="zákl. přenesená",J88,0)</f>
        <v>0</v>
      </c>
      <c r="BH88" s="192">
        <f>IF(N88="sníž. přenesená",J88,0)</f>
        <v>0</v>
      </c>
      <c r="BI88" s="192">
        <f>IF(N88="nulová",J88,0)</f>
        <v>0</v>
      </c>
      <c r="BJ88" s="23" t="s">
        <v>24</v>
      </c>
      <c r="BK88" s="192">
        <f>ROUND(I88*H88,2)</f>
        <v>0</v>
      </c>
      <c r="BL88" s="23" t="s">
        <v>138</v>
      </c>
      <c r="BM88" s="23" t="s">
        <v>245</v>
      </c>
    </row>
    <row r="89" spans="2:51" s="10" customFormat="1" ht="13.5">
      <c r="B89" s="193"/>
      <c r="C89" s="194"/>
      <c r="D89" s="195" t="s">
        <v>130</v>
      </c>
      <c r="E89" s="196" t="s">
        <v>22</v>
      </c>
      <c r="F89" s="197" t="s">
        <v>246</v>
      </c>
      <c r="G89" s="194"/>
      <c r="H89" s="198">
        <v>48.6</v>
      </c>
      <c r="I89" s="199"/>
      <c r="J89" s="194"/>
      <c r="K89" s="194"/>
      <c r="L89" s="200"/>
      <c r="M89" s="201"/>
      <c r="N89" s="202"/>
      <c r="O89" s="202"/>
      <c r="P89" s="202"/>
      <c r="Q89" s="202"/>
      <c r="R89" s="202"/>
      <c r="S89" s="202"/>
      <c r="T89" s="203"/>
      <c r="AT89" s="204" t="s">
        <v>130</v>
      </c>
      <c r="AU89" s="204" t="s">
        <v>82</v>
      </c>
      <c r="AV89" s="10" t="s">
        <v>82</v>
      </c>
      <c r="AW89" s="10" t="s">
        <v>37</v>
      </c>
      <c r="AX89" s="10" t="s">
        <v>24</v>
      </c>
      <c r="AY89" s="204" t="s">
        <v>122</v>
      </c>
    </row>
    <row r="90" spans="2:65" s="1" customFormat="1" ht="38.25" customHeight="1">
      <c r="B90" s="39"/>
      <c r="C90" s="181" t="s">
        <v>82</v>
      </c>
      <c r="D90" s="181" t="s">
        <v>123</v>
      </c>
      <c r="E90" s="182" t="s">
        <v>247</v>
      </c>
      <c r="F90" s="183" t="s">
        <v>248</v>
      </c>
      <c r="G90" s="184" t="s">
        <v>244</v>
      </c>
      <c r="H90" s="185">
        <v>4.2</v>
      </c>
      <c r="I90" s="186"/>
      <c r="J90" s="187">
        <f>ROUND(I90*H90,2)</f>
        <v>0</v>
      </c>
      <c r="K90" s="183" t="s">
        <v>127</v>
      </c>
      <c r="L90" s="59"/>
      <c r="M90" s="188" t="s">
        <v>22</v>
      </c>
      <c r="N90" s="189" t="s">
        <v>45</v>
      </c>
      <c r="O90" s="40"/>
      <c r="P90" s="190">
        <f>O90*H90</f>
        <v>0</v>
      </c>
      <c r="Q90" s="190">
        <v>0</v>
      </c>
      <c r="R90" s="190">
        <f>Q90*H90</f>
        <v>0</v>
      </c>
      <c r="S90" s="190">
        <v>0</v>
      </c>
      <c r="T90" s="191">
        <f>S90*H90</f>
        <v>0</v>
      </c>
      <c r="AR90" s="23" t="s">
        <v>138</v>
      </c>
      <c r="AT90" s="23" t="s">
        <v>123</v>
      </c>
      <c r="AU90" s="23" t="s">
        <v>82</v>
      </c>
      <c r="AY90" s="23" t="s">
        <v>122</v>
      </c>
      <c r="BE90" s="192">
        <f>IF(N90="základní",J90,0)</f>
        <v>0</v>
      </c>
      <c r="BF90" s="192">
        <f>IF(N90="snížená",J90,0)</f>
        <v>0</v>
      </c>
      <c r="BG90" s="192">
        <f>IF(N90="zákl. přenesená",J90,0)</f>
        <v>0</v>
      </c>
      <c r="BH90" s="192">
        <f>IF(N90="sníž. přenesená",J90,0)</f>
        <v>0</v>
      </c>
      <c r="BI90" s="192">
        <f>IF(N90="nulová",J90,0)</f>
        <v>0</v>
      </c>
      <c r="BJ90" s="23" t="s">
        <v>24</v>
      </c>
      <c r="BK90" s="192">
        <f>ROUND(I90*H90,2)</f>
        <v>0</v>
      </c>
      <c r="BL90" s="23" t="s">
        <v>138</v>
      </c>
      <c r="BM90" s="23" t="s">
        <v>249</v>
      </c>
    </row>
    <row r="91" spans="2:47" s="1" customFormat="1" ht="202.5">
      <c r="B91" s="39"/>
      <c r="C91" s="61"/>
      <c r="D91" s="195" t="s">
        <v>162</v>
      </c>
      <c r="E91" s="61"/>
      <c r="F91" s="218" t="s">
        <v>250</v>
      </c>
      <c r="G91" s="61"/>
      <c r="H91" s="61"/>
      <c r="I91" s="154"/>
      <c r="J91" s="61"/>
      <c r="K91" s="61"/>
      <c r="L91" s="59"/>
      <c r="M91" s="219"/>
      <c r="N91" s="40"/>
      <c r="O91" s="40"/>
      <c r="P91" s="40"/>
      <c r="Q91" s="40"/>
      <c r="R91" s="40"/>
      <c r="S91" s="40"/>
      <c r="T91" s="76"/>
      <c r="AT91" s="23" t="s">
        <v>162</v>
      </c>
      <c r="AU91" s="23" t="s">
        <v>82</v>
      </c>
    </row>
    <row r="92" spans="2:51" s="10" customFormat="1" ht="13.5">
      <c r="B92" s="193"/>
      <c r="C92" s="194"/>
      <c r="D92" s="195" t="s">
        <v>130</v>
      </c>
      <c r="E92" s="196" t="s">
        <v>22</v>
      </c>
      <c r="F92" s="197" t="s">
        <v>251</v>
      </c>
      <c r="G92" s="194"/>
      <c r="H92" s="198">
        <v>4.2</v>
      </c>
      <c r="I92" s="199"/>
      <c r="J92" s="194"/>
      <c r="K92" s="194"/>
      <c r="L92" s="200"/>
      <c r="M92" s="201"/>
      <c r="N92" s="202"/>
      <c r="O92" s="202"/>
      <c r="P92" s="202"/>
      <c r="Q92" s="202"/>
      <c r="R92" s="202"/>
      <c r="S92" s="202"/>
      <c r="T92" s="203"/>
      <c r="AT92" s="204" t="s">
        <v>130</v>
      </c>
      <c r="AU92" s="204" t="s">
        <v>82</v>
      </c>
      <c r="AV92" s="10" t="s">
        <v>82</v>
      </c>
      <c r="AW92" s="10" t="s">
        <v>37</v>
      </c>
      <c r="AX92" s="10" t="s">
        <v>24</v>
      </c>
      <c r="AY92" s="204" t="s">
        <v>122</v>
      </c>
    </row>
    <row r="93" spans="2:65" s="1" customFormat="1" ht="38.25" customHeight="1">
      <c r="B93" s="39"/>
      <c r="C93" s="181" t="s">
        <v>90</v>
      </c>
      <c r="D93" s="181" t="s">
        <v>123</v>
      </c>
      <c r="E93" s="182" t="s">
        <v>252</v>
      </c>
      <c r="F93" s="183" t="s">
        <v>253</v>
      </c>
      <c r="G93" s="184" t="s">
        <v>244</v>
      </c>
      <c r="H93" s="185">
        <v>52.8</v>
      </c>
      <c r="I93" s="186"/>
      <c r="J93" s="187">
        <f>ROUND(I93*H93,2)</f>
        <v>0</v>
      </c>
      <c r="K93" s="183" t="s">
        <v>127</v>
      </c>
      <c r="L93" s="59"/>
      <c r="M93" s="188" t="s">
        <v>22</v>
      </c>
      <c r="N93" s="189" t="s">
        <v>45</v>
      </c>
      <c r="O93" s="40"/>
      <c r="P93" s="190">
        <f>O93*H93</f>
        <v>0</v>
      </c>
      <c r="Q93" s="190">
        <v>0</v>
      </c>
      <c r="R93" s="190">
        <f>Q93*H93</f>
        <v>0</v>
      </c>
      <c r="S93" s="190">
        <v>0</v>
      </c>
      <c r="T93" s="191">
        <f>S93*H93</f>
        <v>0</v>
      </c>
      <c r="AR93" s="23" t="s">
        <v>138</v>
      </c>
      <c r="AT93" s="23" t="s">
        <v>123</v>
      </c>
      <c r="AU93" s="23" t="s">
        <v>82</v>
      </c>
      <c r="AY93" s="23" t="s">
        <v>122</v>
      </c>
      <c r="BE93" s="192">
        <f>IF(N93="základní",J93,0)</f>
        <v>0</v>
      </c>
      <c r="BF93" s="192">
        <f>IF(N93="snížená",J93,0)</f>
        <v>0</v>
      </c>
      <c r="BG93" s="192">
        <f>IF(N93="zákl. přenesená",J93,0)</f>
        <v>0</v>
      </c>
      <c r="BH93" s="192">
        <f>IF(N93="sníž. přenesená",J93,0)</f>
        <v>0</v>
      </c>
      <c r="BI93" s="192">
        <f>IF(N93="nulová",J93,0)</f>
        <v>0</v>
      </c>
      <c r="BJ93" s="23" t="s">
        <v>24</v>
      </c>
      <c r="BK93" s="192">
        <f>ROUND(I93*H93,2)</f>
        <v>0</v>
      </c>
      <c r="BL93" s="23" t="s">
        <v>138</v>
      </c>
      <c r="BM93" s="23" t="s">
        <v>254</v>
      </c>
    </row>
    <row r="94" spans="2:47" s="1" customFormat="1" ht="189">
      <c r="B94" s="39"/>
      <c r="C94" s="61"/>
      <c r="D94" s="195" t="s">
        <v>162</v>
      </c>
      <c r="E94" s="61"/>
      <c r="F94" s="218" t="s">
        <v>255</v>
      </c>
      <c r="G94" s="61"/>
      <c r="H94" s="61"/>
      <c r="I94" s="154"/>
      <c r="J94" s="61"/>
      <c r="K94" s="61"/>
      <c r="L94" s="59"/>
      <c r="M94" s="219"/>
      <c r="N94" s="40"/>
      <c r="O94" s="40"/>
      <c r="P94" s="40"/>
      <c r="Q94" s="40"/>
      <c r="R94" s="40"/>
      <c r="S94" s="40"/>
      <c r="T94" s="76"/>
      <c r="AT94" s="23" t="s">
        <v>162</v>
      </c>
      <c r="AU94" s="23" t="s">
        <v>82</v>
      </c>
    </row>
    <row r="95" spans="2:51" s="10" customFormat="1" ht="13.5">
      <c r="B95" s="193"/>
      <c r="C95" s="194"/>
      <c r="D95" s="195" t="s">
        <v>130</v>
      </c>
      <c r="E95" s="196" t="s">
        <v>22</v>
      </c>
      <c r="F95" s="197" t="s">
        <v>246</v>
      </c>
      <c r="G95" s="194"/>
      <c r="H95" s="198">
        <v>48.6</v>
      </c>
      <c r="I95" s="199"/>
      <c r="J95" s="194"/>
      <c r="K95" s="194"/>
      <c r="L95" s="200"/>
      <c r="M95" s="201"/>
      <c r="N95" s="202"/>
      <c r="O95" s="202"/>
      <c r="P95" s="202"/>
      <c r="Q95" s="202"/>
      <c r="R95" s="202"/>
      <c r="S95" s="202"/>
      <c r="T95" s="203"/>
      <c r="AT95" s="204" t="s">
        <v>130</v>
      </c>
      <c r="AU95" s="204" t="s">
        <v>82</v>
      </c>
      <c r="AV95" s="10" t="s">
        <v>82</v>
      </c>
      <c r="AW95" s="10" t="s">
        <v>37</v>
      </c>
      <c r="AX95" s="10" t="s">
        <v>74</v>
      </c>
      <c r="AY95" s="204" t="s">
        <v>122</v>
      </c>
    </row>
    <row r="96" spans="2:51" s="10" customFormat="1" ht="13.5">
      <c r="B96" s="193"/>
      <c r="C96" s="194"/>
      <c r="D96" s="195" t="s">
        <v>130</v>
      </c>
      <c r="E96" s="196" t="s">
        <v>22</v>
      </c>
      <c r="F96" s="197" t="s">
        <v>251</v>
      </c>
      <c r="G96" s="194"/>
      <c r="H96" s="198">
        <v>4.2</v>
      </c>
      <c r="I96" s="199"/>
      <c r="J96" s="194"/>
      <c r="K96" s="194"/>
      <c r="L96" s="200"/>
      <c r="M96" s="201"/>
      <c r="N96" s="202"/>
      <c r="O96" s="202"/>
      <c r="P96" s="202"/>
      <c r="Q96" s="202"/>
      <c r="R96" s="202"/>
      <c r="S96" s="202"/>
      <c r="T96" s="203"/>
      <c r="AT96" s="204" t="s">
        <v>130</v>
      </c>
      <c r="AU96" s="204" t="s">
        <v>82</v>
      </c>
      <c r="AV96" s="10" t="s">
        <v>82</v>
      </c>
      <c r="AW96" s="10" t="s">
        <v>37</v>
      </c>
      <c r="AX96" s="10" t="s">
        <v>74</v>
      </c>
      <c r="AY96" s="204" t="s">
        <v>122</v>
      </c>
    </row>
    <row r="97" spans="2:51" s="12" customFormat="1" ht="13.5">
      <c r="B97" s="220"/>
      <c r="C97" s="221"/>
      <c r="D97" s="195" t="s">
        <v>130</v>
      </c>
      <c r="E97" s="222" t="s">
        <v>22</v>
      </c>
      <c r="F97" s="223" t="s">
        <v>256</v>
      </c>
      <c r="G97" s="221"/>
      <c r="H97" s="224">
        <v>52.8</v>
      </c>
      <c r="I97" s="225"/>
      <c r="J97" s="221"/>
      <c r="K97" s="221"/>
      <c r="L97" s="226"/>
      <c r="M97" s="227"/>
      <c r="N97" s="228"/>
      <c r="O97" s="228"/>
      <c r="P97" s="228"/>
      <c r="Q97" s="228"/>
      <c r="R97" s="228"/>
      <c r="S97" s="228"/>
      <c r="T97" s="229"/>
      <c r="AT97" s="230" t="s">
        <v>130</v>
      </c>
      <c r="AU97" s="230" t="s">
        <v>82</v>
      </c>
      <c r="AV97" s="12" t="s">
        <v>138</v>
      </c>
      <c r="AW97" s="12" t="s">
        <v>37</v>
      </c>
      <c r="AX97" s="12" t="s">
        <v>24</v>
      </c>
      <c r="AY97" s="230" t="s">
        <v>122</v>
      </c>
    </row>
    <row r="98" spans="2:65" s="1" customFormat="1" ht="25.5" customHeight="1">
      <c r="B98" s="39"/>
      <c r="C98" s="181" t="s">
        <v>138</v>
      </c>
      <c r="D98" s="181" t="s">
        <v>123</v>
      </c>
      <c r="E98" s="182" t="s">
        <v>257</v>
      </c>
      <c r="F98" s="183" t="s">
        <v>258</v>
      </c>
      <c r="G98" s="184" t="s">
        <v>244</v>
      </c>
      <c r="H98" s="185">
        <v>792</v>
      </c>
      <c r="I98" s="186"/>
      <c r="J98" s="187">
        <f>ROUND(I98*H98,2)</f>
        <v>0</v>
      </c>
      <c r="K98" s="183" t="s">
        <v>127</v>
      </c>
      <c r="L98" s="59"/>
      <c r="M98" s="188" t="s">
        <v>22</v>
      </c>
      <c r="N98" s="189" t="s">
        <v>45</v>
      </c>
      <c r="O98" s="40"/>
      <c r="P98" s="190">
        <f>O98*H98</f>
        <v>0</v>
      </c>
      <c r="Q98" s="190">
        <v>0</v>
      </c>
      <c r="R98" s="190">
        <f>Q98*H98</f>
        <v>0</v>
      </c>
      <c r="S98" s="190">
        <v>0</v>
      </c>
      <c r="T98" s="191">
        <f>S98*H98</f>
        <v>0</v>
      </c>
      <c r="AR98" s="23" t="s">
        <v>138</v>
      </c>
      <c r="AT98" s="23" t="s">
        <v>123</v>
      </c>
      <c r="AU98" s="23" t="s">
        <v>82</v>
      </c>
      <c r="AY98" s="23" t="s">
        <v>122</v>
      </c>
      <c r="BE98" s="192">
        <f>IF(N98="základní",J98,0)</f>
        <v>0</v>
      </c>
      <c r="BF98" s="192">
        <f>IF(N98="snížená",J98,0)</f>
        <v>0</v>
      </c>
      <c r="BG98" s="192">
        <f>IF(N98="zákl. přenesená",J98,0)</f>
        <v>0</v>
      </c>
      <c r="BH98" s="192">
        <f>IF(N98="sníž. přenesená",J98,0)</f>
        <v>0</v>
      </c>
      <c r="BI98" s="192">
        <f>IF(N98="nulová",J98,0)</f>
        <v>0</v>
      </c>
      <c r="BJ98" s="23" t="s">
        <v>24</v>
      </c>
      <c r="BK98" s="192">
        <f>ROUND(I98*H98,2)</f>
        <v>0</v>
      </c>
      <c r="BL98" s="23" t="s">
        <v>138</v>
      </c>
      <c r="BM98" s="23" t="s">
        <v>259</v>
      </c>
    </row>
    <row r="99" spans="2:51" s="10" customFormat="1" ht="13.5">
      <c r="B99" s="193"/>
      <c r="C99" s="194"/>
      <c r="D99" s="195" t="s">
        <v>130</v>
      </c>
      <c r="E99" s="194"/>
      <c r="F99" s="197" t="s">
        <v>260</v>
      </c>
      <c r="G99" s="194"/>
      <c r="H99" s="198">
        <v>792</v>
      </c>
      <c r="I99" s="199"/>
      <c r="J99" s="194"/>
      <c r="K99" s="194"/>
      <c r="L99" s="200"/>
      <c r="M99" s="201"/>
      <c r="N99" s="202"/>
      <c r="O99" s="202"/>
      <c r="P99" s="202"/>
      <c r="Q99" s="202"/>
      <c r="R99" s="202"/>
      <c r="S99" s="202"/>
      <c r="T99" s="203"/>
      <c r="AT99" s="204" t="s">
        <v>130</v>
      </c>
      <c r="AU99" s="204" t="s">
        <v>82</v>
      </c>
      <c r="AV99" s="10" t="s">
        <v>82</v>
      </c>
      <c r="AW99" s="10" t="s">
        <v>6</v>
      </c>
      <c r="AX99" s="10" t="s">
        <v>24</v>
      </c>
      <c r="AY99" s="204" t="s">
        <v>122</v>
      </c>
    </row>
    <row r="100" spans="2:65" s="1" customFormat="1" ht="16.5" customHeight="1">
      <c r="B100" s="39"/>
      <c r="C100" s="181" t="s">
        <v>142</v>
      </c>
      <c r="D100" s="181" t="s">
        <v>123</v>
      </c>
      <c r="E100" s="182" t="s">
        <v>261</v>
      </c>
      <c r="F100" s="183" t="s">
        <v>262</v>
      </c>
      <c r="G100" s="184" t="s">
        <v>244</v>
      </c>
      <c r="H100" s="185">
        <v>52.8</v>
      </c>
      <c r="I100" s="186"/>
      <c r="J100" s="187">
        <f>ROUND(I100*H100,2)</f>
        <v>0</v>
      </c>
      <c r="K100" s="183" t="s">
        <v>127</v>
      </c>
      <c r="L100" s="59"/>
      <c r="M100" s="188" t="s">
        <v>22</v>
      </c>
      <c r="N100" s="189" t="s">
        <v>45</v>
      </c>
      <c r="O100" s="40"/>
      <c r="P100" s="190">
        <f>O100*H100</f>
        <v>0</v>
      </c>
      <c r="Q100" s="190">
        <v>0</v>
      </c>
      <c r="R100" s="190">
        <f>Q100*H100</f>
        <v>0</v>
      </c>
      <c r="S100" s="190">
        <v>0</v>
      </c>
      <c r="T100" s="191">
        <f>S100*H100</f>
        <v>0</v>
      </c>
      <c r="AR100" s="23" t="s">
        <v>138</v>
      </c>
      <c r="AT100" s="23" t="s">
        <v>123</v>
      </c>
      <c r="AU100" s="23" t="s">
        <v>82</v>
      </c>
      <c r="AY100" s="23" t="s">
        <v>122</v>
      </c>
      <c r="BE100" s="192">
        <f>IF(N100="základní",J100,0)</f>
        <v>0</v>
      </c>
      <c r="BF100" s="192">
        <f>IF(N100="snížená",J100,0)</f>
        <v>0</v>
      </c>
      <c r="BG100" s="192">
        <f>IF(N100="zákl. přenesená",J100,0)</f>
        <v>0</v>
      </c>
      <c r="BH100" s="192">
        <f>IF(N100="sníž. přenesená",J100,0)</f>
        <v>0</v>
      </c>
      <c r="BI100" s="192">
        <f>IF(N100="nulová",J100,0)</f>
        <v>0</v>
      </c>
      <c r="BJ100" s="23" t="s">
        <v>24</v>
      </c>
      <c r="BK100" s="192">
        <f>ROUND(I100*H100,2)</f>
        <v>0</v>
      </c>
      <c r="BL100" s="23" t="s">
        <v>138</v>
      </c>
      <c r="BM100" s="23" t="s">
        <v>263</v>
      </c>
    </row>
    <row r="101" spans="2:65" s="1" customFormat="1" ht="16.5" customHeight="1">
      <c r="B101" s="39"/>
      <c r="C101" s="181" t="s">
        <v>146</v>
      </c>
      <c r="D101" s="181" t="s">
        <v>123</v>
      </c>
      <c r="E101" s="182" t="s">
        <v>264</v>
      </c>
      <c r="F101" s="183" t="s">
        <v>265</v>
      </c>
      <c r="G101" s="184" t="s">
        <v>230</v>
      </c>
      <c r="H101" s="185">
        <v>95.04</v>
      </c>
      <c r="I101" s="186"/>
      <c r="J101" s="187">
        <f>ROUND(I101*H101,2)</f>
        <v>0</v>
      </c>
      <c r="K101" s="183" t="s">
        <v>127</v>
      </c>
      <c r="L101" s="59"/>
      <c r="M101" s="188" t="s">
        <v>22</v>
      </c>
      <c r="N101" s="189" t="s">
        <v>45</v>
      </c>
      <c r="O101" s="40"/>
      <c r="P101" s="190">
        <f>O101*H101</f>
        <v>0</v>
      </c>
      <c r="Q101" s="190">
        <v>0</v>
      </c>
      <c r="R101" s="190">
        <f>Q101*H101</f>
        <v>0</v>
      </c>
      <c r="S101" s="190">
        <v>0</v>
      </c>
      <c r="T101" s="191">
        <f>S101*H101</f>
        <v>0</v>
      </c>
      <c r="AR101" s="23" t="s">
        <v>138</v>
      </c>
      <c r="AT101" s="23" t="s">
        <v>123</v>
      </c>
      <c r="AU101" s="23" t="s">
        <v>82</v>
      </c>
      <c r="AY101" s="23" t="s">
        <v>122</v>
      </c>
      <c r="BE101" s="192">
        <f>IF(N101="základní",J101,0)</f>
        <v>0</v>
      </c>
      <c r="BF101" s="192">
        <f>IF(N101="snížená",J101,0)</f>
        <v>0</v>
      </c>
      <c r="BG101" s="192">
        <f>IF(N101="zákl. přenesená",J101,0)</f>
        <v>0</v>
      </c>
      <c r="BH101" s="192">
        <f>IF(N101="sníž. přenesená",J101,0)</f>
        <v>0</v>
      </c>
      <c r="BI101" s="192">
        <f>IF(N101="nulová",J101,0)</f>
        <v>0</v>
      </c>
      <c r="BJ101" s="23" t="s">
        <v>24</v>
      </c>
      <c r="BK101" s="192">
        <f>ROUND(I101*H101,2)</f>
        <v>0</v>
      </c>
      <c r="BL101" s="23" t="s">
        <v>138</v>
      </c>
      <c r="BM101" s="23" t="s">
        <v>266</v>
      </c>
    </row>
    <row r="102" spans="2:51" s="10" customFormat="1" ht="13.5">
      <c r="B102" s="193"/>
      <c r="C102" s="194"/>
      <c r="D102" s="195" t="s">
        <v>130</v>
      </c>
      <c r="E102" s="194"/>
      <c r="F102" s="197" t="s">
        <v>267</v>
      </c>
      <c r="G102" s="194"/>
      <c r="H102" s="198">
        <v>95.04</v>
      </c>
      <c r="I102" s="199"/>
      <c r="J102" s="194"/>
      <c r="K102" s="194"/>
      <c r="L102" s="200"/>
      <c r="M102" s="201"/>
      <c r="N102" s="202"/>
      <c r="O102" s="202"/>
      <c r="P102" s="202"/>
      <c r="Q102" s="202"/>
      <c r="R102" s="202"/>
      <c r="S102" s="202"/>
      <c r="T102" s="203"/>
      <c r="AT102" s="204" t="s">
        <v>130</v>
      </c>
      <c r="AU102" s="204" t="s">
        <v>82</v>
      </c>
      <c r="AV102" s="10" t="s">
        <v>82</v>
      </c>
      <c r="AW102" s="10" t="s">
        <v>6</v>
      </c>
      <c r="AX102" s="10" t="s">
        <v>24</v>
      </c>
      <c r="AY102" s="204" t="s">
        <v>122</v>
      </c>
    </row>
    <row r="103" spans="2:65" s="1" customFormat="1" ht="25.5" customHeight="1">
      <c r="B103" s="39"/>
      <c r="C103" s="181" t="s">
        <v>180</v>
      </c>
      <c r="D103" s="181" t="s">
        <v>123</v>
      </c>
      <c r="E103" s="182" t="s">
        <v>268</v>
      </c>
      <c r="F103" s="183" t="s">
        <v>269</v>
      </c>
      <c r="G103" s="184" t="s">
        <v>270</v>
      </c>
      <c r="H103" s="185">
        <v>56</v>
      </c>
      <c r="I103" s="186"/>
      <c r="J103" s="187">
        <f>ROUND(I103*H103,2)</f>
        <v>0</v>
      </c>
      <c r="K103" s="183" t="s">
        <v>127</v>
      </c>
      <c r="L103" s="59"/>
      <c r="M103" s="188" t="s">
        <v>22</v>
      </c>
      <c r="N103" s="189" t="s">
        <v>45</v>
      </c>
      <c r="O103" s="40"/>
      <c r="P103" s="190">
        <f>O103*H103</f>
        <v>0</v>
      </c>
      <c r="Q103" s="190">
        <v>0</v>
      </c>
      <c r="R103" s="190">
        <f>Q103*H103</f>
        <v>0</v>
      </c>
      <c r="S103" s="190">
        <v>0</v>
      </c>
      <c r="T103" s="191">
        <f>S103*H103</f>
        <v>0</v>
      </c>
      <c r="AR103" s="23" t="s">
        <v>138</v>
      </c>
      <c r="AT103" s="23" t="s">
        <v>123</v>
      </c>
      <c r="AU103" s="23" t="s">
        <v>82</v>
      </c>
      <c r="AY103" s="23" t="s">
        <v>122</v>
      </c>
      <c r="BE103" s="192">
        <f>IF(N103="základní",J103,0)</f>
        <v>0</v>
      </c>
      <c r="BF103" s="192">
        <f>IF(N103="snížená",J103,0)</f>
        <v>0</v>
      </c>
      <c r="BG103" s="192">
        <f>IF(N103="zákl. přenesená",J103,0)</f>
        <v>0</v>
      </c>
      <c r="BH103" s="192">
        <f>IF(N103="sníž. přenesená",J103,0)</f>
        <v>0</v>
      </c>
      <c r="BI103" s="192">
        <f>IF(N103="nulová",J103,0)</f>
        <v>0</v>
      </c>
      <c r="BJ103" s="23" t="s">
        <v>24</v>
      </c>
      <c r="BK103" s="192">
        <f>ROUND(I103*H103,2)</f>
        <v>0</v>
      </c>
      <c r="BL103" s="23" t="s">
        <v>138</v>
      </c>
      <c r="BM103" s="23" t="s">
        <v>271</v>
      </c>
    </row>
    <row r="104" spans="2:47" s="1" customFormat="1" ht="40.5">
      <c r="B104" s="39"/>
      <c r="C104" s="61"/>
      <c r="D104" s="195" t="s">
        <v>162</v>
      </c>
      <c r="E104" s="61"/>
      <c r="F104" s="218" t="s">
        <v>272</v>
      </c>
      <c r="G104" s="61"/>
      <c r="H104" s="61"/>
      <c r="I104" s="154"/>
      <c r="J104" s="61"/>
      <c r="K104" s="61"/>
      <c r="L104" s="59"/>
      <c r="M104" s="219"/>
      <c r="N104" s="40"/>
      <c r="O104" s="40"/>
      <c r="P104" s="40"/>
      <c r="Q104" s="40"/>
      <c r="R104" s="40"/>
      <c r="S104" s="40"/>
      <c r="T104" s="76"/>
      <c r="AT104" s="23" t="s">
        <v>162</v>
      </c>
      <c r="AU104" s="23" t="s">
        <v>82</v>
      </c>
    </row>
    <row r="105" spans="2:65" s="1" customFormat="1" ht="16.5" customHeight="1">
      <c r="B105" s="39"/>
      <c r="C105" s="231" t="s">
        <v>184</v>
      </c>
      <c r="D105" s="231" t="s">
        <v>273</v>
      </c>
      <c r="E105" s="232" t="s">
        <v>274</v>
      </c>
      <c r="F105" s="233" t="s">
        <v>275</v>
      </c>
      <c r="G105" s="234" t="s">
        <v>270</v>
      </c>
      <c r="H105" s="235">
        <v>56</v>
      </c>
      <c r="I105" s="236"/>
      <c r="J105" s="237">
        <f>ROUND(I105*H105,2)</f>
        <v>0</v>
      </c>
      <c r="K105" s="233" t="s">
        <v>127</v>
      </c>
      <c r="L105" s="238"/>
      <c r="M105" s="239" t="s">
        <v>22</v>
      </c>
      <c r="N105" s="240" t="s">
        <v>45</v>
      </c>
      <c r="O105" s="40"/>
      <c r="P105" s="190">
        <f>O105*H105</f>
        <v>0</v>
      </c>
      <c r="Q105" s="190">
        <v>0.0007</v>
      </c>
      <c r="R105" s="190">
        <f>Q105*H105</f>
        <v>0.0392</v>
      </c>
      <c r="S105" s="190">
        <v>0</v>
      </c>
      <c r="T105" s="191">
        <f>S105*H105</f>
        <v>0</v>
      </c>
      <c r="AR105" s="23" t="s">
        <v>184</v>
      </c>
      <c r="AT105" s="23" t="s">
        <v>273</v>
      </c>
      <c r="AU105" s="23" t="s">
        <v>82</v>
      </c>
      <c r="AY105" s="23" t="s">
        <v>122</v>
      </c>
      <c r="BE105" s="192">
        <f>IF(N105="základní",J105,0)</f>
        <v>0</v>
      </c>
      <c r="BF105" s="192">
        <f>IF(N105="snížená",J105,0)</f>
        <v>0</v>
      </c>
      <c r="BG105" s="192">
        <f>IF(N105="zákl. přenesená",J105,0)</f>
        <v>0</v>
      </c>
      <c r="BH105" s="192">
        <f>IF(N105="sníž. přenesená",J105,0)</f>
        <v>0</v>
      </c>
      <c r="BI105" s="192">
        <f>IF(N105="nulová",J105,0)</f>
        <v>0</v>
      </c>
      <c r="BJ105" s="23" t="s">
        <v>24</v>
      </c>
      <c r="BK105" s="192">
        <f>ROUND(I105*H105,2)</f>
        <v>0</v>
      </c>
      <c r="BL105" s="23" t="s">
        <v>138</v>
      </c>
      <c r="BM105" s="23" t="s">
        <v>276</v>
      </c>
    </row>
    <row r="106" spans="2:65" s="1" customFormat="1" ht="25.5" customHeight="1">
      <c r="B106" s="39"/>
      <c r="C106" s="181" t="s">
        <v>188</v>
      </c>
      <c r="D106" s="181" t="s">
        <v>123</v>
      </c>
      <c r="E106" s="182" t="s">
        <v>277</v>
      </c>
      <c r="F106" s="183" t="s">
        <v>278</v>
      </c>
      <c r="G106" s="184" t="s">
        <v>270</v>
      </c>
      <c r="H106" s="185">
        <v>214</v>
      </c>
      <c r="I106" s="186"/>
      <c r="J106" s="187">
        <f>ROUND(I106*H106,2)</f>
        <v>0</v>
      </c>
      <c r="K106" s="183" t="s">
        <v>127</v>
      </c>
      <c r="L106" s="59"/>
      <c r="M106" s="188" t="s">
        <v>22</v>
      </c>
      <c r="N106" s="189" t="s">
        <v>45</v>
      </c>
      <c r="O106" s="40"/>
      <c r="P106" s="190">
        <f>O106*H106</f>
        <v>0</v>
      </c>
      <c r="Q106" s="190">
        <v>0</v>
      </c>
      <c r="R106" s="190">
        <f>Q106*H106</f>
        <v>0</v>
      </c>
      <c r="S106" s="190">
        <v>0</v>
      </c>
      <c r="T106" s="191">
        <f>S106*H106</f>
        <v>0</v>
      </c>
      <c r="AR106" s="23" t="s">
        <v>138</v>
      </c>
      <c r="AT106" s="23" t="s">
        <v>123</v>
      </c>
      <c r="AU106" s="23" t="s">
        <v>82</v>
      </c>
      <c r="AY106" s="23" t="s">
        <v>122</v>
      </c>
      <c r="BE106" s="192">
        <f>IF(N106="základní",J106,0)</f>
        <v>0</v>
      </c>
      <c r="BF106" s="192">
        <f>IF(N106="snížená",J106,0)</f>
        <v>0</v>
      </c>
      <c r="BG106" s="192">
        <f>IF(N106="zákl. přenesená",J106,0)</f>
        <v>0</v>
      </c>
      <c r="BH106" s="192">
        <f>IF(N106="sníž. přenesená",J106,0)</f>
        <v>0</v>
      </c>
      <c r="BI106" s="192">
        <f>IF(N106="nulová",J106,0)</f>
        <v>0</v>
      </c>
      <c r="BJ106" s="23" t="s">
        <v>24</v>
      </c>
      <c r="BK106" s="192">
        <f>ROUND(I106*H106,2)</f>
        <v>0</v>
      </c>
      <c r="BL106" s="23" t="s">
        <v>138</v>
      </c>
      <c r="BM106" s="23" t="s">
        <v>279</v>
      </c>
    </row>
    <row r="107" spans="2:47" s="1" customFormat="1" ht="121.5">
      <c r="B107" s="39"/>
      <c r="C107" s="61"/>
      <c r="D107" s="195" t="s">
        <v>162</v>
      </c>
      <c r="E107" s="61"/>
      <c r="F107" s="218" t="s">
        <v>280</v>
      </c>
      <c r="G107" s="61"/>
      <c r="H107" s="61"/>
      <c r="I107" s="154"/>
      <c r="J107" s="61"/>
      <c r="K107" s="61"/>
      <c r="L107" s="59"/>
      <c r="M107" s="219"/>
      <c r="N107" s="40"/>
      <c r="O107" s="40"/>
      <c r="P107" s="40"/>
      <c r="Q107" s="40"/>
      <c r="R107" s="40"/>
      <c r="S107" s="40"/>
      <c r="T107" s="76"/>
      <c r="AT107" s="23" t="s">
        <v>162</v>
      </c>
      <c r="AU107" s="23" t="s">
        <v>82</v>
      </c>
    </row>
    <row r="108" spans="2:51" s="10" customFormat="1" ht="13.5">
      <c r="B108" s="193"/>
      <c r="C108" s="194"/>
      <c r="D108" s="195" t="s">
        <v>130</v>
      </c>
      <c r="E108" s="196" t="s">
        <v>22</v>
      </c>
      <c r="F108" s="197" t="s">
        <v>281</v>
      </c>
      <c r="G108" s="194"/>
      <c r="H108" s="198">
        <v>214</v>
      </c>
      <c r="I108" s="199"/>
      <c r="J108" s="194"/>
      <c r="K108" s="194"/>
      <c r="L108" s="200"/>
      <c r="M108" s="201"/>
      <c r="N108" s="202"/>
      <c r="O108" s="202"/>
      <c r="P108" s="202"/>
      <c r="Q108" s="202"/>
      <c r="R108" s="202"/>
      <c r="S108" s="202"/>
      <c r="T108" s="203"/>
      <c r="AT108" s="204" t="s">
        <v>130</v>
      </c>
      <c r="AU108" s="204" t="s">
        <v>82</v>
      </c>
      <c r="AV108" s="10" t="s">
        <v>82</v>
      </c>
      <c r="AW108" s="10" t="s">
        <v>37</v>
      </c>
      <c r="AX108" s="10" t="s">
        <v>24</v>
      </c>
      <c r="AY108" s="204" t="s">
        <v>122</v>
      </c>
    </row>
    <row r="109" spans="2:63" s="9" customFormat="1" ht="22.35" customHeight="1">
      <c r="B109" s="167"/>
      <c r="C109" s="168"/>
      <c r="D109" s="169" t="s">
        <v>73</v>
      </c>
      <c r="E109" s="216" t="s">
        <v>232</v>
      </c>
      <c r="F109" s="216" t="s">
        <v>282</v>
      </c>
      <c r="G109" s="168"/>
      <c r="H109" s="168"/>
      <c r="I109" s="171"/>
      <c r="J109" s="217">
        <f>BK109</f>
        <v>0</v>
      </c>
      <c r="K109" s="168"/>
      <c r="L109" s="173"/>
      <c r="M109" s="174"/>
      <c r="N109" s="175"/>
      <c r="O109" s="175"/>
      <c r="P109" s="176">
        <f>SUM(P110:P116)</f>
        <v>0</v>
      </c>
      <c r="Q109" s="175"/>
      <c r="R109" s="176">
        <f>SUM(R110:R116)</f>
        <v>0.00405</v>
      </c>
      <c r="S109" s="175"/>
      <c r="T109" s="177">
        <f>SUM(T110:T116)</f>
        <v>0</v>
      </c>
      <c r="AR109" s="178" t="s">
        <v>24</v>
      </c>
      <c r="AT109" s="179" t="s">
        <v>73</v>
      </c>
      <c r="AU109" s="179" t="s">
        <v>82</v>
      </c>
      <c r="AY109" s="178" t="s">
        <v>122</v>
      </c>
      <c r="BK109" s="180">
        <f>SUM(BK110:BK116)</f>
        <v>0</v>
      </c>
    </row>
    <row r="110" spans="2:65" s="1" customFormat="1" ht="25.5" customHeight="1">
      <c r="B110" s="39"/>
      <c r="C110" s="181" t="s">
        <v>28</v>
      </c>
      <c r="D110" s="181" t="s">
        <v>123</v>
      </c>
      <c r="E110" s="182" t="s">
        <v>283</v>
      </c>
      <c r="F110" s="183" t="s">
        <v>284</v>
      </c>
      <c r="G110" s="184" t="s">
        <v>270</v>
      </c>
      <c r="H110" s="185">
        <v>270</v>
      </c>
      <c r="I110" s="186"/>
      <c r="J110" s="187">
        <f>ROUND(I110*H110,2)</f>
        <v>0</v>
      </c>
      <c r="K110" s="183" t="s">
        <v>127</v>
      </c>
      <c r="L110" s="59"/>
      <c r="M110" s="188" t="s">
        <v>22</v>
      </c>
      <c r="N110" s="189" t="s">
        <v>45</v>
      </c>
      <c r="O110" s="40"/>
      <c r="P110" s="190">
        <f>O110*H110</f>
        <v>0</v>
      </c>
      <c r="Q110" s="190">
        <v>0</v>
      </c>
      <c r="R110" s="190">
        <f>Q110*H110</f>
        <v>0</v>
      </c>
      <c r="S110" s="190">
        <v>0</v>
      </c>
      <c r="T110" s="191">
        <f>S110*H110</f>
        <v>0</v>
      </c>
      <c r="AR110" s="23" t="s">
        <v>138</v>
      </c>
      <c r="AT110" s="23" t="s">
        <v>123</v>
      </c>
      <c r="AU110" s="23" t="s">
        <v>90</v>
      </c>
      <c r="AY110" s="23" t="s">
        <v>122</v>
      </c>
      <c r="BE110" s="192">
        <f>IF(N110="základní",J110,0)</f>
        <v>0</v>
      </c>
      <c r="BF110" s="192">
        <f>IF(N110="snížená",J110,0)</f>
        <v>0</v>
      </c>
      <c r="BG110" s="192">
        <f>IF(N110="zákl. přenesená",J110,0)</f>
        <v>0</v>
      </c>
      <c r="BH110" s="192">
        <f>IF(N110="sníž. přenesená",J110,0)</f>
        <v>0</v>
      </c>
      <c r="BI110" s="192">
        <f>IF(N110="nulová",J110,0)</f>
        <v>0</v>
      </c>
      <c r="BJ110" s="23" t="s">
        <v>24</v>
      </c>
      <c r="BK110" s="192">
        <f>ROUND(I110*H110,2)</f>
        <v>0</v>
      </c>
      <c r="BL110" s="23" t="s">
        <v>138</v>
      </c>
      <c r="BM110" s="23" t="s">
        <v>285</v>
      </c>
    </row>
    <row r="111" spans="2:47" s="1" customFormat="1" ht="121.5">
      <c r="B111" s="39"/>
      <c r="C111" s="61"/>
      <c r="D111" s="195" t="s">
        <v>162</v>
      </c>
      <c r="E111" s="61"/>
      <c r="F111" s="218" t="s">
        <v>286</v>
      </c>
      <c r="G111" s="61"/>
      <c r="H111" s="61"/>
      <c r="I111" s="154"/>
      <c r="J111" s="61"/>
      <c r="K111" s="61"/>
      <c r="L111" s="59"/>
      <c r="M111" s="219"/>
      <c r="N111" s="40"/>
      <c r="O111" s="40"/>
      <c r="P111" s="40"/>
      <c r="Q111" s="40"/>
      <c r="R111" s="40"/>
      <c r="S111" s="40"/>
      <c r="T111" s="76"/>
      <c r="AT111" s="23" t="s">
        <v>162</v>
      </c>
      <c r="AU111" s="23" t="s">
        <v>90</v>
      </c>
    </row>
    <row r="112" spans="2:51" s="10" customFormat="1" ht="13.5">
      <c r="B112" s="193"/>
      <c r="C112" s="194"/>
      <c r="D112" s="195" t="s">
        <v>130</v>
      </c>
      <c r="E112" s="196" t="s">
        <v>22</v>
      </c>
      <c r="F112" s="197" t="s">
        <v>281</v>
      </c>
      <c r="G112" s="194"/>
      <c r="H112" s="198">
        <v>214</v>
      </c>
      <c r="I112" s="199"/>
      <c r="J112" s="194"/>
      <c r="K112" s="194"/>
      <c r="L112" s="200"/>
      <c r="M112" s="201"/>
      <c r="N112" s="202"/>
      <c r="O112" s="202"/>
      <c r="P112" s="202"/>
      <c r="Q112" s="202"/>
      <c r="R112" s="202"/>
      <c r="S112" s="202"/>
      <c r="T112" s="203"/>
      <c r="AT112" s="204" t="s">
        <v>130</v>
      </c>
      <c r="AU112" s="204" t="s">
        <v>90</v>
      </c>
      <c r="AV112" s="10" t="s">
        <v>82</v>
      </c>
      <c r="AW112" s="10" t="s">
        <v>37</v>
      </c>
      <c r="AX112" s="10" t="s">
        <v>74</v>
      </c>
      <c r="AY112" s="204" t="s">
        <v>122</v>
      </c>
    </row>
    <row r="113" spans="2:51" s="10" customFormat="1" ht="13.5">
      <c r="B113" s="193"/>
      <c r="C113" s="194"/>
      <c r="D113" s="195" t="s">
        <v>130</v>
      </c>
      <c r="E113" s="196" t="s">
        <v>22</v>
      </c>
      <c r="F113" s="197" t="s">
        <v>287</v>
      </c>
      <c r="G113" s="194"/>
      <c r="H113" s="198">
        <v>56</v>
      </c>
      <c r="I113" s="199"/>
      <c r="J113" s="194"/>
      <c r="K113" s="194"/>
      <c r="L113" s="200"/>
      <c r="M113" s="201"/>
      <c r="N113" s="202"/>
      <c r="O113" s="202"/>
      <c r="P113" s="202"/>
      <c r="Q113" s="202"/>
      <c r="R113" s="202"/>
      <c r="S113" s="202"/>
      <c r="T113" s="203"/>
      <c r="AT113" s="204" t="s">
        <v>130</v>
      </c>
      <c r="AU113" s="204" t="s">
        <v>90</v>
      </c>
      <c r="AV113" s="10" t="s">
        <v>82</v>
      </c>
      <c r="AW113" s="10" t="s">
        <v>37</v>
      </c>
      <c r="AX113" s="10" t="s">
        <v>74</v>
      </c>
      <c r="AY113" s="204" t="s">
        <v>122</v>
      </c>
    </row>
    <row r="114" spans="2:51" s="12" customFormat="1" ht="13.5">
      <c r="B114" s="220"/>
      <c r="C114" s="221"/>
      <c r="D114" s="195" t="s">
        <v>130</v>
      </c>
      <c r="E114" s="222" t="s">
        <v>22</v>
      </c>
      <c r="F114" s="223" t="s">
        <v>256</v>
      </c>
      <c r="G114" s="221"/>
      <c r="H114" s="224">
        <v>270</v>
      </c>
      <c r="I114" s="225"/>
      <c r="J114" s="221"/>
      <c r="K114" s="221"/>
      <c r="L114" s="226"/>
      <c r="M114" s="227"/>
      <c r="N114" s="228"/>
      <c r="O114" s="228"/>
      <c r="P114" s="228"/>
      <c r="Q114" s="228"/>
      <c r="R114" s="228"/>
      <c r="S114" s="228"/>
      <c r="T114" s="229"/>
      <c r="AT114" s="230" t="s">
        <v>130</v>
      </c>
      <c r="AU114" s="230" t="s">
        <v>90</v>
      </c>
      <c r="AV114" s="12" t="s">
        <v>138</v>
      </c>
      <c r="AW114" s="12" t="s">
        <v>37</v>
      </c>
      <c r="AX114" s="12" t="s">
        <v>24</v>
      </c>
      <c r="AY114" s="230" t="s">
        <v>122</v>
      </c>
    </row>
    <row r="115" spans="2:65" s="1" customFormat="1" ht="16.5" customHeight="1">
      <c r="B115" s="39"/>
      <c r="C115" s="231" t="s">
        <v>196</v>
      </c>
      <c r="D115" s="231" t="s">
        <v>273</v>
      </c>
      <c r="E115" s="232" t="s">
        <v>288</v>
      </c>
      <c r="F115" s="233" t="s">
        <v>289</v>
      </c>
      <c r="G115" s="234" t="s">
        <v>290</v>
      </c>
      <c r="H115" s="235">
        <v>4.05</v>
      </c>
      <c r="I115" s="236"/>
      <c r="J115" s="237">
        <f>ROUND(I115*H115,2)</f>
        <v>0</v>
      </c>
      <c r="K115" s="233" t="s">
        <v>127</v>
      </c>
      <c r="L115" s="238"/>
      <c r="M115" s="239" t="s">
        <v>22</v>
      </c>
      <c r="N115" s="240" t="s">
        <v>45</v>
      </c>
      <c r="O115" s="40"/>
      <c r="P115" s="190">
        <f>O115*H115</f>
        <v>0</v>
      </c>
      <c r="Q115" s="190">
        <v>0.001</v>
      </c>
      <c r="R115" s="190">
        <f>Q115*H115</f>
        <v>0.00405</v>
      </c>
      <c r="S115" s="190">
        <v>0</v>
      </c>
      <c r="T115" s="191">
        <f>S115*H115</f>
        <v>0</v>
      </c>
      <c r="AR115" s="23" t="s">
        <v>184</v>
      </c>
      <c r="AT115" s="23" t="s">
        <v>273</v>
      </c>
      <c r="AU115" s="23" t="s">
        <v>90</v>
      </c>
      <c r="AY115" s="23" t="s">
        <v>122</v>
      </c>
      <c r="BE115" s="192">
        <f>IF(N115="základní",J115,0)</f>
        <v>0</v>
      </c>
      <c r="BF115" s="192">
        <f>IF(N115="snížená",J115,0)</f>
        <v>0</v>
      </c>
      <c r="BG115" s="192">
        <f>IF(N115="zákl. přenesená",J115,0)</f>
        <v>0</v>
      </c>
      <c r="BH115" s="192">
        <f>IF(N115="sníž. přenesená",J115,0)</f>
        <v>0</v>
      </c>
      <c r="BI115" s="192">
        <f>IF(N115="nulová",J115,0)</f>
        <v>0</v>
      </c>
      <c r="BJ115" s="23" t="s">
        <v>24</v>
      </c>
      <c r="BK115" s="192">
        <f>ROUND(I115*H115,2)</f>
        <v>0</v>
      </c>
      <c r="BL115" s="23" t="s">
        <v>138</v>
      </c>
      <c r="BM115" s="23" t="s">
        <v>291</v>
      </c>
    </row>
    <row r="116" spans="2:51" s="10" customFormat="1" ht="13.5">
      <c r="B116" s="193"/>
      <c r="C116" s="194"/>
      <c r="D116" s="195" t="s">
        <v>130</v>
      </c>
      <c r="E116" s="194"/>
      <c r="F116" s="197" t="s">
        <v>292</v>
      </c>
      <c r="G116" s="194"/>
      <c r="H116" s="198">
        <v>4.05</v>
      </c>
      <c r="I116" s="199"/>
      <c r="J116" s="194"/>
      <c r="K116" s="194"/>
      <c r="L116" s="200"/>
      <c r="M116" s="201"/>
      <c r="N116" s="202"/>
      <c r="O116" s="202"/>
      <c r="P116" s="202"/>
      <c r="Q116" s="202"/>
      <c r="R116" s="202"/>
      <c r="S116" s="202"/>
      <c r="T116" s="203"/>
      <c r="AT116" s="204" t="s">
        <v>130</v>
      </c>
      <c r="AU116" s="204" t="s">
        <v>90</v>
      </c>
      <c r="AV116" s="10" t="s">
        <v>82</v>
      </c>
      <c r="AW116" s="10" t="s">
        <v>6</v>
      </c>
      <c r="AX116" s="10" t="s">
        <v>24</v>
      </c>
      <c r="AY116" s="204" t="s">
        <v>122</v>
      </c>
    </row>
    <row r="117" spans="2:63" s="9" customFormat="1" ht="29.85" customHeight="1">
      <c r="B117" s="167"/>
      <c r="C117" s="168"/>
      <c r="D117" s="169" t="s">
        <v>73</v>
      </c>
      <c r="E117" s="216" t="s">
        <v>82</v>
      </c>
      <c r="F117" s="216" t="s">
        <v>293</v>
      </c>
      <c r="G117" s="168"/>
      <c r="H117" s="168"/>
      <c r="I117" s="171"/>
      <c r="J117" s="217">
        <f>BK117</f>
        <v>0</v>
      </c>
      <c r="K117" s="168"/>
      <c r="L117" s="173"/>
      <c r="M117" s="174"/>
      <c r="N117" s="175"/>
      <c r="O117" s="175"/>
      <c r="P117" s="176">
        <f>SUM(P118:P124)</f>
        <v>0</v>
      </c>
      <c r="Q117" s="175"/>
      <c r="R117" s="176">
        <f>SUM(R118:R124)</f>
        <v>0.032574</v>
      </c>
      <c r="S117" s="175"/>
      <c r="T117" s="177">
        <f>SUM(T118:T124)</f>
        <v>0</v>
      </c>
      <c r="AR117" s="178" t="s">
        <v>24</v>
      </c>
      <c r="AT117" s="179" t="s">
        <v>73</v>
      </c>
      <c r="AU117" s="179" t="s">
        <v>24</v>
      </c>
      <c r="AY117" s="178" t="s">
        <v>122</v>
      </c>
      <c r="BK117" s="180">
        <f>SUM(BK118:BK124)</f>
        <v>0</v>
      </c>
    </row>
    <row r="118" spans="2:65" s="1" customFormat="1" ht="25.5" customHeight="1">
      <c r="B118" s="39"/>
      <c r="C118" s="181" t="s">
        <v>201</v>
      </c>
      <c r="D118" s="181" t="s">
        <v>123</v>
      </c>
      <c r="E118" s="182" t="s">
        <v>294</v>
      </c>
      <c r="F118" s="183" t="s">
        <v>295</v>
      </c>
      <c r="G118" s="184" t="s">
        <v>244</v>
      </c>
      <c r="H118" s="185">
        <v>8.544</v>
      </c>
      <c r="I118" s="186"/>
      <c r="J118" s="187">
        <f>ROUND(I118*H118,2)</f>
        <v>0</v>
      </c>
      <c r="K118" s="183" t="s">
        <v>127</v>
      </c>
      <c r="L118" s="59"/>
      <c r="M118" s="188" t="s">
        <v>22</v>
      </c>
      <c r="N118" s="189" t="s">
        <v>45</v>
      </c>
      <c r="O118" s="40"/>
      <c r="P118" s="190">
        <f>O118*H118</f>
        <v>0</v>
      </c>
      <c r="Q118" s="190">
        <v>0</v>
      </c>
      <c r="R118" s="190">
        <f>Q118*H118</f>
        <v>0</v>
      </c>
      <c r="S118" s="190">
        <v>0</v>
      </c>
      <c r="T118" s="191">
        <f>S118*H118</f>
        <v>0</v>
      </c>
      <c r="AR118" s="23" t="s">
        <v>138</v>
      </c>
      <c r="AT118" s="23" t="s">
        <v>123</v>
      </c>
      <c r="AU118" s="23" t="s">
        <v>82</v>
      </c>
      <c r="AY118" s="23" t="s">
        <v>122</v>
      </c>
      <c r="BE118" s="192">
        <f>IF(N118="základní",J118,0)</f>
        <v>0</v>
      </c>
      <c r="BF118" s="192">
        <f>IF(N118="snížená",J118,0)</f>
        <v>0</v>
      </c>
      <c r="BG118" s="192">
        <f>IF(N118="zákl. přenesená",J118,0)</f>
        <v>0</v>
      </c>
      <c r="BH118" s="192">
        <f>IF(N118="sníž. přenesená",J118,0)</f>
        <v>0</v>
      </c>
      <c r="BI118" s="192">
        <f>IF(N118="nulová",J118,0)</f>
        <v>0</v>
      </c>
      <c r="BJ118" s="23" t="s">
        <v>24</v>
      </c>
      <c r="BK118" s="192">
        <f>ROUND(I118*H118,2)</f>
        <v>0</v>
      </c>
      <c r="BL118" s="23" t="s">
        <v>138</v>
      </c>
      <c r="BM118" s="23" t="s">
        <v>296</v>
      </c>
    </row>
    <row r="119" spans="2:47" s="1" customFormat="1" ht="81">
      <c r="B119" s="39"/>
      <c r="C119" s="61"/>
      <c r="D119" s="195" t="s">
        <v>162</v>
      </c>
      <c r="E119" s="61"/>
      <c r="F119" s="218" t="s">
        <v>297</v>
      </c>
      <c r="G119" s="61"/>
      <c r="H119" s="61"/>
      <c r="I119" s="154"/>
      <c r="J119" s="61"/>
      <c r="K119" s="61"/>
      <c r="L119" s="59"/>
      <c r="M119" s="219"/>
      <c r="N119" s="40"/>
      <c r="O119" s="40"/>
      <c r="P119" s="40"/>
      <c r="Q119" s="40"/>
      <c r="R119" s="40"/>
      <c r="S119" s="40"/>
      <c r="T119" s="76"/>
      <c r="AT119" s="23" t="s">
        <v>162</v>
      </c>
      <c r="AU119" s="23" t="s">
        <v>82</v>
      </c>
    </row>
    <row r="120" spans="2:51" s="10" customFormat="1" ht="13.5">
      <c r="B120" s="193"/>
      <c r="C120" s="194"/>
      <c r="D120" s="195" t="s">
        <v>130</v>
      </c>
      <c r="E120" s="196" t="s">
        <v>22</v>
      </c>
      <c r="F120" s="197" t="s">
        <v>298</v>
      </c>
      <c r="G120" s="194"/>
      <c r="H120" s="198">
        <v>8.544</v>
      </c>
      <c r="I120" s="199"/>
      <c r="J120" s="194"/>
      <c r="K120" s="194"/>
      <c r="L120" s="200"/>
      <c r="M120" s="201"/>
      <c r="N120" s="202"/>
      <c r="O120" s="202"/>
      <c r="P120" s="202"/>
      <c r="Q120" s="202"/>
      <c r="R120" s="202"/>
      <c r="S120" s="202"/>
      <c r="T120" s="203"/>
      <c r="AT120" s="204" t="s">
        <v>130</v>
      </c>
      <c r="AU120" s="204" t="s">
        <v>82</v>
      </c>
      <c r="AV120" s="10" t="s">
        <v>82</v>
      </c>
      <c r="AW120" s="10" t="s">
        <v>37</v>
      </c>
      <c r="AX120" s="10" t="s">
        <v>24</v>
      </c>
      <c r="AY120" s="204" t="s">
        <v>122</v>
      </c>
    </row>
    <row r="121" spans="2:65" s="1" customFormat="1" ht="38.25" customHeight="1">
      <c r="B121" s="39"/>
      <c r="C121" s="181" t="s">
        <v>207</v>
      </c>
      <c r="D121" s="181" t="s">
        <v>123</v>
      </c>
      <c r="E121" s="182" t="s">
        <v>299</v>
      </c>
      <c r="F121" s="183" t="s">
        <v>300</v>
      </c>
      <c r="G121" s="184" t="s">
        <v>270</v>
      </c>
      <c r="H121" s="185">
        <v>53.4</v>
      </c>
      <c r="I121" s="186"/>
      <c r="J121" s="187">
        <f>ROUND(I121*H121,2)</f>
        <v>0</v>
      </c>
      <c r="K121" s="183" t="s">
        <v>127</v>
      </c>
      <c r="L121" s="59"/>
      <c r="M121" s="188" t="s">
        <v>22</v>
      </c>
      <c r="N121" s="189" t="s">
        <v>45</v>
      </c>
      <c r="O121" s="40"/>
      <c r="P121" s="190">
        <f>O121*H121</f>
        <v>0</v>
      </c>
      <c r="Q121" s="190">
        <v>0.00031</v>
      </c>
      <c r="R121" s="190">
        <f>Q121*H121</f>
        <v>0.016554</v>
      </c>
      <c r="S121" s="190">
        <v>0</v>
      </c>
      <c r="T121" s="191">
        <f>S121*H121</f>
        <v>0</v>
      </c>
      <c r="AR121" s="23" t="s">
        <v>138</v>
      </c>
      <c r="AT121" s="23" t="s">
        <v>123</v>
      </c>
      <c r="AU121" s="23" t="s">
        <v>82</v>
      </c>
      <c r="AY121" s="23" t="s">
        <v>122</v>
      </c>
      <c r="BE121" s="192">
        <f>IF(N121="základní",J121,0)</f>
        <v>0</v>
      </c>
      <c r="BF121" s="192">
        <f>IF(N121="snížená",J121,0)</f>
        <v>0</v>
      </c>
      <c r="BG121" s="192">
        <f>IF(N121="zákl. přenesená",J121,0)</f>
        <v>0</v>
      </c>
      <c r="BH121" s="192">
        <f>IF(N121="sníž. přenesená",J121,0)</f>
        <v>0</v>
      </c>
      <c r="BI121" s="192">
        <f>IF(N121="nulová",J121,0)</f>
        <v>0</v>
      </c>
      <c r="BJ121" s="23" t="s">
        <v>24</v>
      </c>
      <c r="BK121" s="192">
        <f>ROUND(I121*H121,2)</f>
        <v>0</v>
      </c>
      <c r="BL121" s="23" t="s">
        <v>138</v>
      </c>
      <c r="BM121" s="23" t="s">
        <v>301</v>
      </c>
    </row>
    <row r="122" spans="2:47" s="1" customFormat="1" ht="189">
      <c r="B122" s="39"/>
      <c r="C122" s="61"/>
      <c r="D122" s="195" t="s">
        <v>162</v>
      </c>
      <c r="E122" s="61"/>
      <c r="F122" s="218" t="s">
        <v>302</v>
      </c>
      <c r="G122" s="61"/>
      <c r="H122" s="61"/>
      <c r="I122" s="154"/>
      <c r="J122" s="61"/>
      <c r="K122" s="61"/>
      <c r="L122" s="59"/>
      <c r="M122" s="219"/>
      <c r="N122" s="40"/>
      <c r="O122" s="40"/>
      <c r="P122" s="40"/>
      <c r="Q122" s="40"/>
      <c r="R122" s="40"/>
      <c r="S122" s="40"/>
      <c r="T122" s="76"/>
      <c r="AT122" s="23" t="s">
        <v>162</v>
      </c>
      <c r="AU122" s="23" t="s">
        <v>82</v>
      </c>
    </row>
    <row r="123" spans="2:65" s="1" customFormat="1" ht="16.5" customHeight="1">
      <c r="B123" s="39"/>
      <c r="C123" s="231" t="s">
        <v>212</v>
      </c>
      <c r="D123" s="231" t="s">
        <v>273</v>
      </c>
      <c r="E123" s="232" t="s">
        <v>303</v>
      </c>
      <c r="F123" s="233" t="s">
        <v>304</v>
      </c>
      <c r="G123" s="234" t="s">
        <v>270</v>
      </c>
      <c r="H123" s="235">
        <v>53.4</v>
      </c>
      <c r="I123" s="236"/>
      <c r="J123" s="237">
        <f>ROUND(I123*H123,2)</f>
        <v>0</v>
      </c>
      <c r="K123" s="233" t="s">
        <v>127</v>
      </c>
      <c r="L123" s="238"/>
      <c r="M123" s="239" t="s">
        <v>22</v>
      </c>
      <c r="N123" s="240" t="s">
        <v>45</v>
      </c>
      <c r="O123" s="40"/>
      <c r="P123" s="190">
        <f>O123*H123</f>
        <v>0</v>
      </c>
      <c r="Q123" s="190">
        <v>0.0003</v>
      </c>
      <c r="R123" s="190">
        <f>Q123*H123</f>
        <v>0.01602</v>
      </c>
      <c r="S123" s="190">
        <v>0</v>
      </c>
      <c r="T123" s="191">
        <f>S123*H123</f>
        <v>0</v>
      </c>
      <c r="AR123" s="23" t="s">
        <v>184</v>
      </c>
      <c r="AT123" s="23" t="s">
        <v>273</v>
      </c>
      <c r="AU123" s="23" t="s">
        <v>82</v>
      </c>
      <c r="AY123" s="23" t="s">
        <v>122</v>
      </c>
      <c r="BE123" s="192">
        <f>IF(N123="základní",J123,0)</f>
        <v>0</v>
      </c>
      <c r="BF123" s="192">
        <f>IF(N123="snížená",J123,0)</f>
        <v>0</v>
      </c>
      <c r="BG123" s="192">
        <f>IF(N123="zákl. přenesená",J123,0)</f>
        <v>0</v>
      </c>
      <c r="BH123" s="192">
        <f>IF(N123="sníž. přenesená",J123,0)</f>
        <v>0</v>
      </c>
      <c r="BI123" s="192">
        <f>IF(N123="nulová",J123,0)</f>
        <v>0</v>
      </c>
      <c r="BJ123" s="23" t="s">
        <v>24</v>
      </c>
      <c r="BK123" s="192">
        <f>ROUND(I123*H123,2)</f>
        <v>0</v>
      </c>
      <c r="BL123" s="23" t="s">
        <v>138</v>
      </c>
      <c r="BM123" s="23" t="s">
        <v>305</v>
      </c>
    </row>
    <row r="124" spans="2:65" s="1" customFormat="1" ht="16.5" customHeight="1">
      <c r="B124" s="39"/>
      <c r="C124" s="181" t="s">
        <v>10</v>
      </c>
      <c r="D124" s="181" t="s">
        <v>123</v>
      </c>
      <c r="E124" s="182" t="s">
        <v>306</v>
      </c>
      <c r="F124" s="183" t="s">
        <v>307</v>
      </c>
      <c r="G124" s="184" t="s">
        <v>244</v>
      </c>
      <c r="H124" s="185">
        <v>1</v>
      </c>
      <c r="I124" s="186"/>
      <c r="J124" s="187">
        <f>ROUND(I124*H124,2)</f>
        <v>0</v>
      </c>
      <c r="K124" s="183" t="s">
        <v>22</v>
      </c>
      <c r="L124" s="59"/>
      <c r="M124" s="188" t="s">
        <v>22</v>
      </c>
      <c r="N124" s="189" t="s">
        <v>45</v>
      </c>
      <c r="O124" s="40"/>
      <c r="P124" s="190">
        <f>O124*H124</f>
        <v>0</v>
      </c>
      <c r="Q124" s="190">
        <v>0</v>
      </c>
      <c r="R124" s="190">
        <f>Q124*H124</f>
        <v>0</v>
      </c>
      <c r="S124" s="190">
        <v>0</v>
      </c>
      <c r="T124" s="191">
        <f>S124*H124</f>
        <v>0</v>
      </c>
      <c r="AR124" s="23" t="s">
        <v>138</v>
      </c>
      <c r="AT124" s="23" t="s">
        <v>123</v>
      </c>
      <c r="AU124" s="23" t="s">
        <v>82</v>
      </c>
      <c r="AY124" s="23" t="s">
        <v>122</v>
      </c>
      <c r="BE124" s="192">
        <f>IF(N124="základní",J124,0)</f>
        <v>0</v>
      </c>
      <c r="BF124" s="192">
        <f>IF(N124="snížená",J124,0)</f>
        <v>0</v>
      </c>
      <c r="BG124" s="192">
        <f>IF(N124="zákl. přenesená",J124,0)</f>
        <v>0</v>
      </c>
      <c r="BH124" s="192">
        <f>IF(N124="sníž. přenesená",J124,0)</f>
        <v>0</v>
      </c>
      <c r="BI124" s="192">
        <f>IF(N124="nulová",J124,0)</f>
        <v>0</v>
      </c>
      <c r="BJ124" s="23" t="s">
        <v>24</v>
      </c>
      <c r="BK124" s="192">
        <f>ROUND(I124*H124,2)</f>
        <v>0</v>
      </c>
      <c r="BL124" s="23" t="s">
        <v>138</v>
      </c>
      <c r="BM124" s="23" t="s">
        <v>308</v>
      </c>
    </row>
    <row r="125" spans="2:63" s="9" customFormat="1" ht="29.85" customHeight="1">
      <c r="B125" s="167"/>
      <c r="C125" s="168"/>
      <c r="D125" s="169" t="s">
        <v>73</v>
      </c>
      <c r="E125" s="216" t="s">
        <v>90</v>
      </c>
      <c r="F125" s="216" t="s">
        <v>309</v>
      </c>
      <c r="G125" s="168"/>
      <c r="H125" s="168"/>
      <c r="I125" s="171"/>
      <c r="J125" s="217">
        <f>BK125</f>
        <v>0</v>
      </c>
      <c r="K125" s="168"/>
      <c r="L125" s="173"/>
      <c r="M125" s="174"/>
      <c r="N125" s="175"/>
      <c r="O125" s="175"/>
      <c r="P125" s="176">
        <f>SUM(P126:P134)</f>
        <v>0</v>
      </c>
      <c r="Q125" s="175"/>
      <c r="R125" s="176">
        <f>SUM(R126:R134)</f>
        <v>13.086359999999999</v>
      </c>
      <c r="S125" s="175"/>
      <c r="T125" s="177">
        <f>SUM(T126:T134)</f>
        <v>0</v>
      </c>
      <c r="AR125" s="178" t="s">
        <v>24</v>
      </c>
      <c r="AT125" s="179" t="s">
        <v>73</v>
      </c>
      <c r="AU125" s="179" t="s">
        <v>24</v>
      </c>
      <c r="AY125" s="178" t="s">
        <v>122</v>
      </c>
      <c r="BK125" s="180">
        <f>SUM(BK126:BK134)</f>
        <v>0</v>
      </c>
    </row>
    <row r="126" spans="2:65" s="1" customFormat="1" ht="16.5" customHeight="1">
      <c r="B126" s="39"/>
      <c r="C126" s="181" t="s">
        <v>220</v>
      </c>
      <c r="D126" s="181" t="s">
        <v>123</v>
      </c>
      <c r="E126" s="182" t="s">
        <v>310</v>
      </c>
      <c r="F126" s="183" t="s">
        <v>311</v>
      </c>
      <c r="G126" s="184" t="s">
        <v>312</v>
      </c>
      <c r="H126" s="185">
        <v>2.2</v>
      </c>
      <c r="I126" s="186"/>
      <c r="J126" s="187">
        <f>ROUND(I126*H126,2)</f>
        <v>0</v>
      </c>
      <c r="K126" s="183" t="s">
        <v>22</v>
      </c>
      <c r="L126" s="59"/>
      <c r="M126" s="188" t="s">
        <v>22</v>
      </c>
      <c r="N126" s="189" t="s">
        <v>45</v>
      </c>
      <c r="O126" s="40"/>
      <c r="P126" s="190">
        <f>O126*H126</f>
        <v>0</v>
      </c>
      <c r="Q126" s="190">
        <v>0</v>
      </c>
      <c r="R126" s="190">
        <f>Q126*H126</f>
        <v>0</v>
      </c>
      <c r="S126" s="190">
        <v>0</v>
      </c>
      <c r="T126" s="191">
        <f>S126*H126</f>
        <v>0</v>
      </c>
      <c r="AR126" s="23" t="s">
        <v>138</v>
      </c>
      <c r="AT126" s="23" t="s">
        <v>123</v>
      </c>
      <c r="AU126" s="23" t="s">
        <v>82</v>
      </c>
      <c r="AY126" s="23" t="s">
        <v>122</v>
      </c>
      <c r="BE126" s="192">
        <f>IF(N126="základní",J126,0)</f>
        <v>0</v>
      </c>
      <c r="BF126" s="192">
        <f>IF(N126="snížená",J126,0)</f>
        <v>0</v>
      </c>
      <c r="BG126" s="192">
        <f>IF(N126="zákl. přenesená",J126,0)</f>
        <v>0</v>
      </c>
      <c r="BH126" s="192">
        <f>IF(N126="sníž. přenesená",J126,0)</f>
        <v>0</v>
      </c>
      <c r="BI126" s="192">
        <f>IF(N126="nulová",J126,0)</f>
        <v>0</v>
      </c>
      <c r="BJ126" s="23" t="s">
        <v>24</v>
      </c>
      <c r="BK126" s="192">
        <f>ROUND(I126*H126,2)</f>
        <v>0</v>
      </c>
      <c r="BL126" s="23" t="s">
        <v>138</v>
      </c>
      <c r="BM126" s="23" t="s">
        <v>313</v>
      </c>
    </row>
    <row r="127" spans="2:51" s="10" customFormat="1" ht="13.5">
      <c r="B127" s="193"/>
      <c r="C127" s="194"/>
      <c r="D127" s="195" t="s">
        <v>130</v>
      </c>
      <c r="E127" s="196" t="s">
        <v>22</v>
      </c>
      <c r="F127" s="197" t="s">
        <v>314</v>
      </c>
      <c r="G127" s="194"/>
      <c r="H127" s="198">
        <v>2.2</v>
      </c>
      <c r="I127" s="199"/>
      <c r="J127" s="194"/>
      <c r="K127" s="194"/>
      <c r="L127" s="200"/>
      <c r="M127" s="201"/>
      <c r="N127" s="202"/>
      <c r="O127" s="202"/>
      <c r="P127" s="202"/>
      <c r="Q127" s="202"/>
      <c r="R127" s="202"/>
      <c r="S127" s="202"/>
      <c r="T127" s="203"/>
      <c r="AT127" s="204" t="s">
        <v>130</v>
      </c>
      <c r="AU127" s="204" t="s">
        <v>82</v>
      </c>
      <c r="AV127" s="10" t="s">
        <v>82</v>
      </c>
      <c r="AW127" s="10" t="s">
        <v>37</v>
      </c>
      <c r="AX127" s="10" t="s">
        <v>24</v>
      </c>
      <c r="AY127" s="204" t="s">
        <v>122</v>
      </c>
    </row>
    <row r="128" spans="2:65" s="1" customFormat="1" ht="16.5" customHeight="1">
      <c r="B128" s="39"/>
      <c r="C128" s="181" t="s">
        <v>227</v>
      </c>
      <c r="D128" s="181" t="s">
        <v>123</v>
      </c>
      <c r="E128" s="182" t="s">
        <v>315</v>
      </c>
      <c r="F128" s="183" t="s">
        <v>316</v>
      </c>
      <c r="G128" s="184" t="s">
        <v>317</v>
      </c>
      <c r="H128" s="185">
        <v>1</v>
      </c>
      <c r="I128" s="186"/>
      <c r="J128" s="187">
        <f>ROUND(I128*H128,2)</f>
        <v>0</v>
      </c>
      <c r="K128" s="183" t="s">
        <v>22</v>
      </c>
      <c r="L128" s="59"/>
      <c r="M128" s="188" t="s">
        <v>22</v>
      </c>
      <c r="N128" s="189" t="s">
        <v>45</v>
      </c>
      <c r="O128" s="40"/>
      <c r="P128" s="190">
        <f>O128*H128</f>
        <v>0</v>
      </c>
      <c r="Q128" s="190">
        <v>0</v>
      </c>
      <c r="R128" s="190">
        <f>Q128*H128</f>
        <v>0</v>
      </c>
      <c r="S128" s="190">
        <v>0</v>
      </c>
      <c r="T128" s="191">
        <f>S128*H128</f>
        <v>0</v>
      </c>
      <c r="AR128" s="23" t="s">
        <v>138</v>
      </c>
      <c r="AT128" s="23" t="s">
        <v>123</v>
      </c>
      <c r="AU128" s="23" t="s">
        <v>82</v>
      </c>
      <c r="AY128" s="23" t="s">
        <v>122</v>
      </c>
      <c r="BE128" s="192">
        <f>IF(N128="základní",J128,0)</f>
        <v>0</v>
      </c>
      <c r="BF128" s="192">
        <f>IF(N128="snížená",J128,0)</f>
        <v>0</v>
      </c>
      <c r="BG128" s="192">
        <f>IF(N128="zákl. přenesená",J128,0)</f>
        <v>0</v>
      </c>
      <c r="BH128" s="192">
        <f>IF(N128="sníž. přenesená",J128,0)</f>
        <v>0</v>
      </c>
      <c r="BI128" s="192">
        <f>IF(N128="nulová",J128,0)</f>
        <v>0</v>
      </c>
      <c r="BJ128" s="23" t="s">
        <v>24</v>
      </c>
      <c r="BK128" s="192">
        <f>ROUND(I128*H128,2)</f>
        <v>0</v>
      </c>
      <c r="BL128" s="23" t="s">
        <v>138</v>
      </c>
      <c r="BM128" s="23" t="s">
        <v>318</v>
      </c>
    </row>
    <row r="129" spans="2:65" s="1" customFormat="1" ht="25.5" customHeight="1">
      <c r="B129" s="39"/>
      <c r="C129" s="181" t="s">
        <v>232</v>
      </c>
      <c r="D129" s="181" t="s">
        <v>123</v>
      </c>
      <c r="E129" s="182" t="s">
        <v>319</v>
      </c>
      <c r="F129" s="183" t="s">
        <v>320</v>
      </c>
      <c r="G129" s="184" t="s">
        <v>244</v>
      </c>
      <c r="H129" s="185">
        <v>6.3</v>
      </c>
      <c r="I129" s="186"/>
      <c r="J129" s="187">
        <f>ROUND(I129*H129,2)</f>
        <v>0</v>
      </c>
      <c r="K129" s="183" t="s">
        <v>22</v>
      </c>
      <c r="L129" s="59"/>
      <c r="M129" s="188" t="s">
        <v>22</v>
      </c>
      <c r="N129" s="189" t="s">
        <v>45</v>
      </c>
      <c r="O129" s="40"/>
      <c r="P129" s="190">
        <f>O129*H129</f>
        <v>0</v>
      </c>
      <c r="Q129" s="190">
        <v>2.0772</v>
      </c>
      <c r="R129" s="190">
        <f>Q129*H129</f>
        <v>13.086359999999999</v>
      </c>
      <c r="S129" s="190">
        <v>0</v>
      </c>
      <c r="T129" s="191">
        <f>S129*H129</f>
        <v>0</v>
      </c>
      <c r="AR129" s="23" t="s">
        <v>138</v>
      </c>
      <c r="AT129" s="23" t="s">
        <v>123</v>
      </c>
      <c r="AU129" s="23" t="s">
        <v>82</v>
      </c>
      <c r="AY129" s="23" t="s">
        <v>122</v>
      </c>
      <c r="BE129" s="192">
        <f>IF(N129="základní",J129,0)</f>
        <v>0</v>
      </c>
      <c r="BF129" s="192">
        <f>IF(N129="snížená",J129,0)</f>
        <v>0</v>
      </c>
      <c r="BG129" s="192">
        <f>IF(N129="zákl. přenesená",J129,0)</f>
        <v>0</v>
      </c>
      <c r="BH129" s="192">
        <f>IF(N129="sníž. přenesená",J129,0)</f>
        <v>0</v>
      </c>
      <c r="BI129" s="192">
        <f>IF(N129="nulová",J129,0)</f>
        <v>0</v>
      </c>
      <c r="BJ129" s="23" t="s">
        <v>24</v>
      </c>
      <c r="BK129" s="192">
        <f>ROUND(I129*H129,2)</f>
        <v>0</v>
      </c>
      <c r="BL129" s="23" t="s">
        <v>138</v>
      </c>
      <c r="BM129" s="23" t="s">
        <v>321</v>
      </c>
    </row>
    <row r="130" spans="2:47" s="1" customFormat="1" ht="94.5">
      <c r="B130" s="39"/>
      <c r="C130" s="61"/>
      <c r="D130" s="195" t="s">
        <v>162</v>
      </c>
      <c r="E130" s="61"/>
      <c r="F130" s="218" t="s">
        <v>322</v>
      </c>
      <c r="G130" s="61"/>
      <c r="H130" s="61"/>
      <c r="I130" s="154"/>
      <c r="J130" s="61"/>
      <c r="K130" s="61"/>
      <c r="L130" s="59"/>
      <c r="M130" s="219"/>
      <c r="N130" s="40"/>
      <c r="O130" s="40"/>
      <c r="P130" s="40"/>
      <c r="Q130" s="40"/>
      <c r="R130" s="40"/>
      <c r="S130" s="40"/>
      <c r="T130" s="76"/>
      <c r="AT130" s="23" t="s">
        <v>162</v>
      </c>
      <c r="AU130" s="23" t="s">
        <v>82</v>
      </c>
    </row>
    <row r="131" spans="2:51" s="10" customFormat="1" ht="13.5">
      <c r="B131" s="193"/>
      <c r="C131" s="194"/>
      <c r="D131" s="195" t="s">
        <v>130</v>
      </c>
      <c r="E131" s="196" t="s">
        <v>22</v>
      </c>
      <c r="F131" s="197" t="s">
        <v>323</v>
      </c>
      <c r="G131" s="194"/>
      <c r="H131" s="198">
        <v>6.3</v>
      </c>
      <c r="I131" s="199"/>
      <c r="J131" s="194"/>
      <c r="K131" s="194"/>
      <c r="L131" s="200"/>
      <c r="M131" s="201"/>
      <c r="N131" s="202"/>
      <c r="O131" s="202"/>
      <c r="P131" s="202"/>
      <c r="Q131" s="202"/>
      <c r="R131" s="202"/>
      <c r="S131" s="202"/>
      <c r="T131" s="203"/>
      <c r="AT131" s="204" t="s">
        <v>130</v>
      </c>
      <c r="AU131" s="204" t="s">
        <v>82</v>
      </c>
      <c r="AV131" s="10" t="s">
        <v>82</v>
      </c>
      <c r="AW131" s="10" t="s">
        <v>37</v>
      </c>
      <c r="AX131" s="10" t="s">
        <v>24</v>
      </c>
      <c r="AY131" s="204" t="s">
        <v>122</v>
      </c>
    </row>
    <row r="132" spans="2:65" s="1" customFormat="1" ht="16.5" customHeight="1">
      <c r="B132" s="39"/>
      <c r="C132" s="181" t="s">
        <v>324</v>
      </c>
      <c r="D132" s="181" t="s">
        <v>123</v>
      </c>
      <c r="E132" s="182" t="s">
        <v>325</v>
      </c>
      <c r="F132" s="183" t="s">
        <v>326</v>
      </c>
      <c r="G132" s="184" t="s">
        <v>317</v>
      </c>
      <c r="H132" s="185">
        <v>1</v>
      </c>
      <c r="I132" s="186"/>
      <c r="J132" s="187">
        <f>ROUND(I132*H132,2)</f>
        <v>0</v>
      </c>
      <c r="K132" s="183" t="s">
        <v>22</v>
      </c>
      <c r="L132" s="59"/>
      <c r="M132" s="188" t="s">
        <v>22</v>
      </c>
      <c r="N132" s="189" t="s">
        <v>45</v>
      </c>
      <c r="O132" s="40"/>
      <c r="P132" s="190">
        <f>O132*H132</f>
        <v>0</v>
      </c>
      <c r="Q132" s="190">
        <v>0</v>
      </c>
      <c r="R132" s="190">
        <f>Q132*H132</f>
        <v>0</v>
      </c>
      <c r="S132" s="190">
        <v>0</v>
      </c>
      <c r="T132" s="191">
        <f>S132*H132</f>
        <v>0</v>
      </c>
      <c r="AR132" s="23" t="s">
        <v>138</v>
      </c>
      <c r="AT132" s="23" t="s">
        <v>123</v>
      </c>
      <c r="AU132" s="23" t="s">
        <v>82</v>
      </c>
      <c r="AY132" s="23" t="s">
        <v>122</v>
      </c>
      <c r="BE132" s="192">
        <f>IF(N132="základní",J132,0)</f>
        <v>0</v>
      </c>
      <c r="BF132" s="192">
        <f>IF(N132="snížená",J132,0)</f>
        <v>0</v>
      </c>
      <c r="BG132" s="192">
        <f>IF(N132="zákl. přenesená",J132,0)</f>
        <v>0</v>
      </c>
      <c r="BH132" s="192">
        <f>IF(N132="sníž. přenesená",J132,0)</f>
        <v>0</v>
      </c>
      <c r="BI132" s="192">
        <f>IF(N132="nulová",J132,0)</f>
        <v>0</v>
      </c>
      <c r="BJ132" s="23" t="s">
        <v>24</v>
      </c>
      <c r="BK132" s="192">
        <f>ROUND(I132*H132,2)</f>
        <v>0</v>
      </c>
      <c r="BL132" s="23" t="s">
        <v>138</v>
      </c>
      <c r="BM132" s="23" t="s">
        <v>327</v>
      </c>
    </row>
    <row r="133" spans="2:65" s="1" customFormat="1" ht="25.5" customHeight="1">
      <c r="B133" s="39"/>
      <c r="C133" s="181" t="s">
        <v>328</v>
      </c>
      <c r="D133" s="181" t="s">
        <v>123</v>
      </c>
      <c r="E133" s="182" t="s">
        <v>329</v>
      </c>
      <c r="F133" s="183" t="s">
        <v>330</v>
      </c>
      <c r="G133" s="184" t="s">
        <v>270</v>
      </c>
      <c r="H133" s="185">
        <v>5.25</v>
      </c>
      <c r="I133" s="186"/>
      <c r="J133" s="187">
        <f>ROUND(I133*H133,2)</f>
        <v>0</v>
      </c>
      <c r="K133" s="183" t="s">
        <v>22</v>
      </c>
      <c r="L133" s="59"/>
      <c r="M133" s="188" t="s">
        <v>22</v>
      </c>
      <c r="N133" s="189" t="s">
        <v>45</v>
      </c>
      <c r="O133" s="40"/>
      <c r="P133" s="190">
        <f>O133*H133</f>
        <v>0</v>
      </c>
      <c r="Q133" s="190">
        <v>0</v>
      </c>
      <c r="R133" s="190">
        <f>Q133*H133</f>
        <v>0</v>
      </c>
      <c r="S133" s="190">
        <v>0</v>
      </c>
      <c r="T133" s="191">
        <f>S133*H133</f>
        <v>0</v>
      </c>
      <c r="AR133" s="23" t="s">
        <v>138</v>
      </c>
      <c r="AT133" s="23" t="s">
        <v>123</v>
      </c>
      <c r="AU133" s="23" t="s">
        <v>82</v>
      </c>
      <c r="AY133" s="23" t="s">
        <v>122</v>
      </c>
      <c r="BE133" s="192">
        <f>IF(N133="základní",J133,0)</f>
        <v>0</v>
      </c>
      <c r="BF133" s="192">
        <f>IF(N133="snížená",J133,0)</f>
        <v>0</v>
      </c>
      <c r="BG133" s="192">
        <f>IF(N133="zákl. přenesená",J133,0)</f>
        <v>0</v>
      </c>
      <c r="BH133" s="192">
        <f>IF(N133="sníž. přenesená",J133,0)</f>
        <v>0</v>
      </c>
      <c r="BI133" s="192">
        <f>IF(N133="nulová",J133,0)</f>
        <v>0</v>
      </c>
      <c r="BJ133" s="23" t="s">
        <v>24</v>
      </c>
      <c r="BK133" s="192">
        <f>ROUND(I133*H133,2)</f>
        <v>0</v>
      </c>
      <c r="BL133" s="23" t="s">
        <v>138</v>
      </c>
      <c r="BM133" s="23" t="s">
        <v>331</v>
      </c>
    </row>
    <row r="134" spans="2:51" s="10" customFormat="1" ht="13.5">
      <c r="B134" s="193"/>
      <c r="C134" s="194"/>
      <c r="D134" s="195" t="s">
        <v>130</v>
      </c>
      <c r="E134" s="196" t="s">
        <v>22</v>
      </c>
      <c r="F134" s="197" t="s">
        <v>332</v>
      </c>
      <c r="G134" s="194"/>
      <c r="H134" s="198">
        <v>5.25</v>
      </c>
      <c r="I134" s="199"/>
      <c r="J134" s="194"/>
      <c r="K134" s="194"/>
      <c r="L134" s="200"/>
      <c r="M134" s="201"/>
      <c r="N134" s="202"/>
      <c r="O134" s="202"/>
      <c r="P134" s="202"/>
      <c r="Q134" s="202"/>
      <c r="R134" s="202"/>
      <c r="S134" s="202"/>
      <c r="T134" s="203"/>
      <c r="AT134" s="204" t="s">
        <v>130</v>
      </c>
      <c r="AU134" s="204" t="s">
        <v>82</v>
      </c>
      <c r="AV134" s="10" t="s">
        <v>82</v>
      </c>
      <c r="AW134" s="10" t="s">
        <v>37</v>
      </c>
      <c r="AX134" s="10" t="s">
        <v>24</v>
      </c>
      <c r="AY134" s="204" t="s">
        <v>122</v>
      </c>
    </row>
    <row r="135" spans="2:63" s="9" customFormat="1" ht="29.85" customHeight="1">
      <c r="B135" s="167"/>
      <c r="C135" s="168"/>
      <c r="D135" s="169" t="s">
        <v>73</v>
      </c>
      <c r="E135" s="216" t="s">
        <v>142</v>
      </c>
      <c r="F135" s="216" t="s">
        <v>333</v>
      </c>
      <c r="G135" s="168"/>
      <c r="H135" s="168"/>
      <c r="I135" s="171"/>
      <c r="J135" s="217">
        <f>BK135</f>
        <v>0</v>
      </c>
      <c r="K135" s="168"/>
      <c r="L135" s="173"/>
      <c r="M135" s="174"/>
      <c r="N135" s="175"/>
      <c r="O135" s="175"/>
      <c r="P135" s="176">
        <f>SUM(P136:P139)</f>
        <v>0</v>
      </c>
      <c r="Q135" s="175"/>
      <c r="R135" s="176">
        <f>SUM(R136:R139)</f>
        <v>8.2508</v>
      </c>
      <c r="S135" s="175"/>
      <c r="T135" s="177">
        <f>SUM(T136:T139)</f>
        <v>0</v>
      </c>
      <c r="AR135" s="178" t="s">
        <v>24</v>
      </c>
      <c r="AT135" s="179" t="s">
        <v>73</v>
      </c>
      <c r="AU135" s="179" t="s">
        <v>24</v>
      </c>
      <c r="AY135" s="178" t="s">
        <v>122</v>
      </c>
      <c r="BK135" s="180">
        <f>SUM(BK136:BK139)</f>
        <v>0</v>
      </c>
    </row>
    <row r="136" spans="2:65" s="1" customFormat="1" ht="51" customHeight="1">
      <c r="B136" s="39"/>
      <c r="C136" s="181" t="s">
        <v>9</v>
      </c>
      <c r="D136" s="181" t="s">
        <v>123</v>
      </c>
      <c r="E136" s="182" t="s">
        <v>334</v>
      </c>
      <c r="F136" s="183" t="s">
        <v>335</v>
      </c>
      <c r="G136" s="184" t="s">
        <v>270</v>
      </c>
      <c r="H136" s="185">
        <v>40</v>
      </c>
      <c r="I136" s="186"/>
      <c r="J136" s="187">
        <f>ROUND(I136*H136,2)</f>
        <v>0</v>
      </c>
      <c r="K136" s="183" t="s">
        <v>127</v>
      </c>
      <c r="L136" s="59"/>
      <c r="M136" s="188" t="s">
        <v>22</v>
      </c>
      <c r="N136" s="189" t="s">
        <v>45</v>
      </c>
      <c r="O136" s="40"/>
      <c r="P136" s="190">
        <f>O136*H136</f>
        <v>0</v>
      </c>
      <c r="Q136" s="190">
        <v>0.098</v>
      </c>
      <c r="R136" s="190">
        <f>Q136*H136</f>
        <v>3.92</v>
      </c>
      <c r="S136" s="190">
        <v>0</v>
      </c>
      <c r="T136" s="191">
        <f>S136*H136</f>
        <v>0</v>
      </c>
      <c r="AR136" s="23" t="s">
        <v>138</v>
      </c>
      <c r="AT136" s="23" t="s">
        <v>123</v>
      </c>
      <c r="AU136" s="23" t="s">
        <v>82</v>
      </c>
      <c r="AY136" s="23" t="s">
        <v>122</v>
      </c>
      <c r="BE136" s="192">
        <f>IF(N136="základní",J136,0)</f>
        <v>0</v>
      </c>
      <c r="BF136" s="192">
        <f>IF(N136="snížená",J136,0)</f>
        <v>0</v>
      </c>
      <c r="BG136" s="192">
        <f>IF(N136="zákl. přenesená",J136,0)</f>
        <v>0</v>
      </c>
      <c r="BH136" s="192">
        <f>IF(N136="sníž. přenesená",J136,0)</f>
        <v>0</v>
      </c>
      <c r="BI136" s="192">
        <f>IF(N136="nulová",J136,0)</f>
        <v>0</v>
      </c>
      <c r="BJ136" s="23" t="s">
        <v>24</v>
      </c>
      <c r="BK136" s="192">
        <f>ROUND(I136*H136,2)</f>
        <v>0</v>
      </c>
      <c r="BL136" s="23" t="s">
        <v>138</v>
      </c>
      <c r="BM136" s="23" t="s">
        <v>336</v>
      </c>
    </row>
    <row r="137" spans="2:47" s="1" customFormat="1" ht="108">
      <c r="B137" s="39"/>
      <c r="C137" s="61"/>
      <c r="D137" s="195" t="s">
        <v>162</v>
      </c>
      <c r="E137" s="61"/>
      <c r="F137" s="218" t="s">
        <v>337</v>
      </c>
      <c r="G137" s="61"/>
      <c r="H137" s="61"/>
      <c r="I137" s="154"/>
      <c r="J137" s="61"/>
      <c r="K137" s="61"/>
      <c r="L137" s="59"/>
      <c r="M137" s="219"/>
      <c r="N137" s="40"/>
      <c r="O137" s="40"/>
      <c r="P137" s="40"/>
      <c r="Q137" s="40"/>
      <c r="R137" s="40"/>
      <c r="S137" s="40"/>
      <c r="T137" s="76"/>
      <c r="AT137" s="23" t="s">
        <v>162</v>
      </c>
      <c r="AU137" s="23" t="s">
        <v>82</v>
      </c>
    </row>
    <row r="138" spans="2:65" s="1" customFormat="1" ht="16.5" customHeight="1">
      <c r="B138" s="39"/>
      <c r="C138" s="231" t="s">
        <v>338</v>
      </c>
      <c r="D138" s="231" t="s">
        <v>273</v>
      </c>
      <c r="E138" s="232" t="s">
        <v>339</v>
      </c>
      <c r="F138" s="233" t="s">
        <v>340</v>
      </c>
      <c r="G138" s="234" t="s">
        <v>160</v>
      </c>
      <c r="H138" s="235">
        <v>160.4</v>
      </c>
      <c r="I138" s="236"/>
      <c r="J138" s="237">
        <f>ROUND(I138*H138,2)</f>
        <v>0</v>
      </c>
      <c r="K138" s="233" t="s">
        <v>127</v>
      </c>
      <c r="L138" s="238"/>
      <c r="M138" s="239" t="s">
        <v>22</v>
      </c>
      <c r="N138" s="240" t="s">
        <v>45</v>
      </c>
      <c r="O138" s="40"/>
      <c r="P138" s="190">
        <f>O138*H138</f>
        <v>0</v>
      </c>
      <c r="Q138" s="190">
        <v>0.027</v>
      </c>
      <c r="R138" s="190">
        <f>Q138*H138</f>
        <v>4.3308</v>
      </c>
      <c r="S138" s="190">
        <v>0</v>
      </c>
      <c r="T138" s="191">
        <f>S138*H138</f>
        <v>0</v>
      </c>
      <c r="AR138" s="23" t="s">
        <v>184</v>
      </c>
      <c r="AT138" s="23" t="s">
        <v>273</v>
      </c>
      <c r="AU138" s="23" t="s">
        <v>82</v>
      </c>
      <c r="AY138" s="23" t="s">
        <v>122</v>
      </c>
      <c r="BE138" s="192">
        <f>IF(N138="základní",J138,0)</f>
        <v>0</v>
      </c>
      <c r="BF138" s="192">
        <f>IF(N138="snížená",J138,0)</f>
        <v>0</v>
      </c>
      <c r="BG138" s="192">
        <f>IF(N138="zákl. přenesená",J138,0)</f>
        <v>0</v>
      </c>
      <c r="BH138" s="192">
        <f>IF(N138="sníž. přenesená",J138,0)</f>
        <v>0</v>
      </c>
      <c r="BI138" s="192">
        <f>IF(N138="nulová",J138,0)</f>
        <v>0</v>
      </c>
      <c r="BJ138" s="23" t="s">
        <v>24</v>
      </c>
      <c r="BK138" s="192">
        <f>ROUND(I138*H138,2)</f>
        <v>0</v>
      </c>
      <c r="BL138" s="23" t="s">
        <v>138</v>
      </c>
      <c r="BM138" s="23" t="s">
        <v>341</v>
      </c>
    </row>
    <row r="139" spans="2:51" s="10" customFormat="1" ht="13.5">
      <c r="B139" s="193"/>
      <c r="C139" s="194"/>
      <c r="D139" s="195" t="s">
        <v>130</v>
      </c>
      <c r="E139" s="194"/>
      <c r="F139" s="197" t="s">
        <v>342</v>
      </c>
      <c r="G139" s="194"/>
      <c r="H139" s="198">
        <v>160.4</v>
      </c>
      <c r="I139" s="199"/>
      <c r="J139" s="194"/>
      <c r="K139" s="194"/>
      <c r="L139" s="200"/>
      <c r="M139" s="201"/>
      <c r="N139" s="202"/>
      <c r="O139" s="202"/>
      <c r="P139" s="202"/>
      <c r="Q139" s="202"/>
      <c r="R139" s="202"/>
      <c r="S139" s="202"/>
      <c r="T139" s="203"/>
      <c r="AT139" s="204" t="s">
        <v>130</v>
      </c>
      <c r="AU139" s="204" t="s">
        <v>82</v>
      </c>
      <c r="AV139" s="10" t="s">
        <v>82</v>
      </c>
      <c r="AW139" s="10" t="s">
        <v>6</v>
      </c>
      <c r="AX139" s="10" t="s">
        <v>24</v>
      </c>
      <c r="AY139" s="204" t="s">
        <v>122</v>
      </c>
    </row>
    <row r="140" spans="2:63" s="9" customFormat="1" ht="29.85" customHeight="1">
      <c r="B140" s="167"/>
      <c r="C140" s="168"/>
      <c r="D140" s="169" t="s">
        <v>73</v>
      </c>
      <c r="E140" s="216" t="s">
        <v>188</v>
      </c>
      <c r="F140" s="216" t="s">
        <v>206</v>
      </c>
      <c r="G140" s="168"/>
      <c r="H140" s="168"/>
      <c r="I140" s="171"/>
      <c r="J140" s="217">
        <f>BK140</f>
        <v>0</v>
      </c>
      <c r="K140" s="168"/>
      <c r="L140" s="173"/>
      <c r="M140" s="174"/>
      <c r="N140" s="175"/>
      <c r="O140" s="175"/>
      <c r="P140" s="176">
        <f>SUM(P141:P172)</f>
        <v>0</v>
      </c>
      <c r="Q140" s="175"/>
      <c r="R140" s="176">
        <f>SUM(R141:R172)</f>
        <v>11.790247919999999</v>
      </c>
      <c r="S140" s="175"/>
      <c r="T140" s="177">
        <f>SUM(T141:T172)</f>
        <v>7.7175</v>
      </c>
      <c r="AR140" s="178" t="s">
        <v>24</v>
      </c>
      <c r="AT140" s="179" t="s">
        <v>73</v>
      </c>
      <c r="AU140" s="179" t="s">
        <v>24</v>
      </c>
      <c r="AY140" s="178" t="s">
        <v>122</v>
      </c>
      <c r="BK140" s="180">
        <f>SUM(BK141:BK172)</f>
        <v>0</v>
      </c>
    </row>
    <row r="141" spans="2:65" s="1" customFormat="1" ht="16.5" customHeight="1">
      <c r="B141" s="39"/>
      <c r="C141" s="181" t="s">
        <v>343</v>
      </c>
      <c r="D141" s="181" t="s">
        <v>123</v>
      </c>
      <c r="E141" s="182" t="s">
        <v>344</v>
      </c>
      <c r="F141" s="183" t="s">
        <v>345</v>
      </c>
      <c r="G141" s="184" t="s">
        <v>312</v>
      </c>
      <c r="H141" s="185">
        <v>68.5</v>
      </c>
      <c r="I141" s="186"/>
      <c r="J141" s="187">
        <f>ROUND(I141*H141,2)</f>
        <v>0</v>
      </c>
      <c r="K141" s="183" t="s">
        <v>127</v>
      </c>
      <c r="L141" s="59"/>
      <c r="M141" s="188" t="s">
        <v>22</v>
      </c>
      <c r="N141" s="189" t="s">
        <v>45</v>
      </c>
      <c r="O141" s="40"/>
      <c r="P141" s="190">
        <f>O141*H141</f>
        <v>0</v>
      </c>
      <c r="Q141" s="190">
        <v>0.04008</v>
      </c>
      <c r="R141" s="190">
        <f>Q141*H141</f>
        <v>2.7454799999999997</v>
      </c>
      <c r="S141" s="190">
        <v>0</v>
      </c>
      <c r="T141" s="191">
        <f>S141*H141</f>
        <v>0</v>
      </c>
      <c r="AR141" s="23" t="s">
        <v>138</v>
      </c>
      <c r="AT141" s="23" t="s">
        <v>123</v>
      </c>
      <c r="AU141" s="23" t="s">
        <v>82</v>
      </c>
      <c r="AY141" s="23" t="s">
        <v>122</v>
      </c>
      <c r="BE141" s="192">
        <f>IF(N141="základní",J141,0)</f>
        <v>0</v>
      </c>
      <c r="BF141" s="192">
        <f>IF(N141="snížená",J141,0)</f>
        <v>0</v>
      </c>
      <c r="BG141" s="192">
        <f>IF(N141="zákl. přenesená",J141,0)</f>
        <v>0</v>
      </c>
      <c r="BH141" s="192">
        <f>IF(N141="sníž. přenesená",J141,0)</f>
        <v>0</v>
      </c>
      <c r="BI141" s="192">
        <f>IF(N141="nulová",J141,0)</f>
        <v>0</v>
      </c>
      <c r="BJ141" s="23" t="s">
        <v>24</v>
      </c>
      <c r="BK141" s="192">
        <f>ROUND(I141*H141,2)</f>
        <v>0</v>
      </c>
      <c r="BL141" s="23" t="s">
        <v>138</v>
      </c>
      <c r="BM141" s="23" t="s">
        <v>346</v>
      </c>
    </row>
    <row r="142" spans="2:47" s="1" customFormat="1" ht="94.5">
      <c r="B142" s="39"/>
      <c r="C142" s="61"/>
      <c r="D142" s="195" t="s">
        <v>162</v>
      </c>
      <c r="E142" s="61"/>
      <c r="F142" s="218" t="s">
        <v>347</v>
      </c>
      <c r="G142" s="61"/>
      <c r="H142" s="61"/>
      <c r="I142" s="154"/>
      <c r="J142" s="61"/>
      <c r="K142" s="61"/>
      <c r="L142" s="59"/>
      <c r="M142" s="219"/>
      <c r="N142" s="40"/>
      <c r="O142" s="40"/>
      <c r="P142" s="40"/>
      <c r="Q142" s="40"/>
      <c r="R142" s="40"/>
      <c r="S142" s="40"/>
      <c r="T142" s="76"/>
      <c r="AT142" s="23" t="s">
        <v>162</v>
      </c>
      <c r="AU142" s="23" t="s">
        <v>82</v>
      </c>
    </row>
    <row r="143" spans="2:51" s="10" customFormat="1" ht="13.5">
      <c r="B143" s="193"/>
      <c r="C143" s="194"/>
      <c r="D143" s="195" t="s">
        <v>130</v>
      </c>
      <c r="E143" s="196" t="s">
        <v>22</v>
      </c>
      <c r="F143" s="197" t="s">
        <v>348</v>
      </c>
      <c r="G143" s="194"/>
      <c r="H143" s="198">
        <v>68.5</v>
      </c>
      <c r="I143" s="199"/>
      <c r="J143" s="194"/>
      <c r="K143" s="194"/>
      <c r="L143" s="200"/>
      <c r="M143" s="201"/>
      <c r="N143" s="202"/>
      <c r="O143" s="202"/>
      <c r="P143" s="202"/>
      <c r="Q143" s="202"/>
      <c r="R143" s="202"/>
      <c r="S143" s="202"/>
      <c r="T143" s="203"/>
      <c r="AT143" s="204" t="s">
        <v>130</v>
      </c>
      <c r="AU143" s="204" t="s">
        <v>82</v>
      </c>
      <c r="AV143" s="10" t="s">
        <v>82</v>
      </c>
      <c r="AW143" s="10" t="s">
        <v>37</v>
      </c>
      <c r="AX143" s="10" t="s">
        <v>24</v>
      </c>
      <c r="AY143" s="204" t="s">
        <v>122</v>
      </c>
    </row>
    <row r="144" spans="2:65" s="1" customFormat="1" ht="16.5" customHeight="1">
      <c r="B144" s="39"/>
      <c r="C144" s="231" t="s">
        <v>349</v>
      </c>
      <c r="D144" s="231" t="s">
        <v>273</v>
      </c>
      <c r="E144" s="232" t="s">
        <v>350</v>
      </c>
      <c r="F144" s="233" t="s">
        <v>351</v>
      </c>
      <c r="G144" s="234" t="s">
        <v>312</v>
      </c>
      <c r="H144" s="235">
        <v>68.5</v>
      </c>
      <c r="I144" s="236"/>
      <c r="J144" s="237">
        <f>ROUND(I144*H144,2)</f>
        <v>0</v>
      </c>
      <c r="K144" s="233" t="s">
        <v>22</v>
      </c>
      <c r="L144" s="238"/>
      <c r="M144" s="239" t="s">
        <v>22</v>
      </c>
      <c r="N144" s="240" t="s">
        <v>45</v>
      </c>
      <c r="O144" s="40"/>
      <c r="P144" s="190">
        <f>O144*H144</f>
        <v>0</v>
      </c>
      <c r="Q144" s="190">
        <v>0</v>
      </c>
      <c r="R144" s="190">
        <f>Q144*H144</f>
        <v>0</v>
      </c>
      <c r="S144" s="190">
        <v>0</v>
      </c>
      <c r="T144" s="191">
        <f>S144*H144</f>
        <v>0</v>
      </c>
      <c r="AR144" s="23" t="s">
        <v>184</v>
      </c>
      <c r="AT144" s="23" t="s">
        <v>273</v>
      </c>
      <c r="AU144" s="23" t="s">
        <v>82</v>
      </c>
      <c r="AY144" s="23" t="s">
        <v>122</v>
      </c>
      <c r="BE144" s="192">
        <f>IF(N144="základní",J144,0)</f>
        <v>0</v>
      </c>
      <c r="BF144" s="192">
        <f>IF(N144="snížená",J144,0)</f>
        <v>0</v>
      </c>
      <c r="BG144" s="192">
        <f>IF(N144="zákl. přenesená",J144,0)</f>
        <v>0</v>
      </c>
      <c r="BH144" s="192">
        <f>IF(N144="sníž. přenesená",J144,0)</f>
        <v>0</v>
      </c>
      <c r="BI144" s="192">
        <f>IF(N144="nulová",J144,0)</f>
        <v>0</v>
      </c>
      <c r="BJ144" s="23" t="s">
        <v>24</v>
      </c>
      <c r="BK144" s="192">
        <f>ROUND(I144*H144,2)</f>
        <v>0</v>
      </c>
      <c r="BL144" s="23" t="s">
        <v>138</v>
      </c>
      <c r="BM144" s="23" t="s">
        <v>352</v>
      </c>
    </row>
    <row r="145" spans="2:65" s="1" customFormat="1" ht="38.25" customHeight="1">
      <c r="B145" s="39"/>
      <c r="C145" s="181" t="s">
        <v>353</v>
      </c>
      <c r="D145" s="181" t="s">
        <v>123</v>
      </c>
      <c r="E145" s="182" t="s">
        <v>354</v>
      </c>
      <c r="F145" s="183" t="s">
        <v>355</v>
      </c>
      <c r="G145" s="184" t="s">
        <v>312</v>
      </c>
      <c r="H145" s="185">
        <v>10</v>
      </c>
      <c r="I145" s="186"/>
      <c r="J145" s="187">
        <f>ROUND(I145*H145,2)</f>
        <v>0</v>
      </c>
      <c r="K145" s="183" t="s">
        <v>127</v>
      </c>
      <c r="L145" s="59"/>
      <c r="M145" s="188" t="s">
        <v>22</v>
      </c>
      <c r="N145" s="189" t="s">
        <v>45</v>
      </c>
      <c r="O145" s="40"/>
      <c r="P145" s="190">
        <f>O145*H145</f>
        <v>0</v>
      </c>
      <c r="Q145" s="190">
        <v>0.1554</v>
      </c>
      <c r="R145" s="190">
        <f>Q145*H145</f>
        <v>1.554</v>
      </c>
      <c r="S145" s="190">
        <v>0</v>
      </c>
      <c r="T145" s="191">
        <f>S145*H145</f>
        <v>0</v>
      </c>
      <c r="AR145" s="23" t="s">
        <v>138</v>
      </c>
      <c r="AT145" s="23" t="s">
        <v>123</v>
      </c>
      <c r="AU145" s="23" t="s">
        <v>82</v>
      </c>
      <c r="AY145" s="23" t="s">
        <v>122</v>
      </c>
      <c r="BE145" s="192">
        <f>IF(N145="základní",J145,0)</f>
        <v>0</v>
      </c>
      <c r="BF145" s="192">
        <f>IF(N145="snížená",J145,0)</f>
        <v>0</v>
      </c>
      <c r="BG145" s="192">
        <f>IF(N145="zákl. přenesená",J145,0)</f>
        <v>0</v>
      </c>
      <c r="BH145" s="192">
        <f>IF(N145="sníž. přenesená",J145,0)</f>
        <v>0</v>
      </c>
      <c r="BI145" s="192">
        <f>IF(N145="nulová",J145,0)</f>
        <v>0</v>
      </c>
      <c r="BJ145" s="23" t="s">
        <v>24</v>
      </c>
      <c r="BK145" s="192">
        <f>ROUND(I145*H145,2)</f>
        <v>0</v>
      </c>
      <c r="BL145" s="23" t="s">
        <v>138</v>
      </c>
      <c r="BM145" s="23" t="s">
        <v>356</v>
      </c>
    </row>
    <row r="146" spans="2:47" s="1" customFormat="1" ht="94.5">
      <c r="B146" s="39"/>
      <c r="C146" s="61"/>
      <c r="D146" s="195" t="s">
        <v>162</v>
      </c>
      <c r="E146" s="61"/>
      <c r="F146" s="218" t="s">
        <v>357</v>
      </c>
      <c r="G146" s="61"/>
      <c r="H146" s="61"/>
      <c r="I146" s="154"/>
      <c r="J146" s="61"/>
      <c r="K146" s="61"/>
      <c r="L146" s="59"/>
      <c r="M146" s="219"/>
      <c r="N146" s="40"/>
      <c r="O146" s="40"/>
      <c r="P146" s="40"/>
      <c r="Q146" s="40"/>
      <c r="R146" s="40"/>
      <c r="S146" s="40"/>
      <c r="T146" s="76"/>
      <c r="AT146" s="23" t="s">
        <v>162</v>
      </c>
      <c r="AU146" s="23" t="s">
        <v>82</v>
      </c>
    </row>
    <row r="147" spans="2:65" s="1" customFormat="1" ht="16.5" customHeight="1">
      <c r="B147" s="39"/>
      <c r="C147" s="231" t="s">
        <v>358</v>
      </c>
      <c r="D147" s="231" t="s">
        <v>273</v>
      </c>
      <c r="E147" s="232" t="s">
        <v>359</v>
      </c>
      <c r="F147" s="233" t="s">
        <v>360</v>
      </c>
      <c r="G147" s="234" t="s">
        <v>160</v>
      </c>
      <c r="H147" s="235">
        <v>10.1</v>
      </c>
      <c r="I147" s="236"/>
      <c r="J147" s="237">
        <f>ROUND(I147*H147,2)</f>
        <v>0</v>
      </c>
      <c r="K147" s="233" t="s">
        <v>127</v>
      </c>
      <c r="L147" s="238"/>
      <c r="M147" s="239" t="s">
        <v>22</v>
      </c>
      <c r="N147" s="240" t="s">
        <v>45</v>
      </c>
      <c r="O147" s="40"/>
      <c r="P147" s="190">
        <f>O147*H147</f>
        <v>0</v>
      </c>
      <c r="Q147" s="190">
        <v>0.058</v>
      </c>
      <c r="R147" s="190">
        <f>Q147*H147</f>
        <v>0.5858</v>
      </c>
      <c r="S147" s="190">
        <v>0</v>
      </c>
      <c r="T147" s="191">
        <f>S147*H147</f>
        <v>0</v>
      </c>
      <c r="AR147" s="23" t="s">
        <v>184</v>
      </c>
      <c r="AT147" s="23" t="s">
        <v>273</v>
      </c>
      <c r="AU147" s="23" t="s">
        <v>82</v>
      </c>
      <c r="AY147" s="23" t="s">
        <v>122</v>
      </c>
      <c r="BE147" s="192">
        <f>IF(N147="základní",J147,0)</f>
        <v>0</v>
      </c>
      <c r="BF147" s="192">
        <f>IF(N147="snížená",J147,0)</f>
        <v>0</v>
      </c>
      <c r="BG147" s="192">
        <f>IF(N147="zákl. přenesená",J147,0)</f>
        <v>0</v>
      </c>
      <c r="BH147" s="192">
        <f>IF(N147="sníž. přenesená",J147,0)</f>
        <v>0</v>
      </c>
      <c r="BI147" s="192">
        <f>IF(N147="nulová",J147,0)</f>
        <v>0</v>
      </c>
      <c r="BJ147" s="23" t="s">
        <v>24</v>
      </c>
      <c r="BK147" s="192">
        <f>ROUND(I147*H147,2)</f>
        <v>0</v>
      </c>
      <c r="BL147" s="23" t="s">
        <v>138</v>
      </c>
      <c r="BM147" s="23" t="s">
        <v>361</v>
      </c>
    </row>
    <row r="148" spans="2:51" s="10" customFormat="1" ht="13.5">
      <c r="B148" s="193"/>
      <c r="C148" s="194"/>
      <c r="D148" s="195" t="s">
        <v>130</v>
      </c>
      <c r="E148" s="194"/>
      <c r="F148" s="197" t="s">
        <v>362</v>
      </c>
      <c r="G148" s="194"/>
      <c r="H148" s="198">
        <v>10.1</v>
      </c>
      <c r="I148" s="199"/>
      <c r="J148" s="194"/>
      <c r="K148" s="194"/>
      <c r="L148" s="200"/>
      <c r="M148" s="201"/>
      <c r="N148" s="202"/>
      <c r="O148" s="202"/>
      <c r="P148" s="202"/>
      <c r="Q148" s="202"/>
      <c r="R148" s="202"/>
      <c r="S148" s="202"/>
      <c r="T148" s="203"/>
      <c r="AT148" s="204" t="s">
        <v>130</v>
      </c>
      <c r="AU148" s="204" t="s">
        <v>82</v>
      </c>
      <c r="AV148" s="10" t="s">
        <v>82</v>
      </c>
      <c r="AW148" s="10" t="s">
        <v>6</v>
      </c>
      <c r="AX148" s="10" t="s">
        <v>24</v>
      </c>
      <c r="AY148" s="204" t="s">
        <v>122</v>
      </c>
    </row>
    <row r="149" spans="2:65" s="1" customFormat="1" ht="38.25" customHeight="1">
      <c r="B149" s="39"/>
      <c r="C149" s="181" t="s">
        <v>363</v>
      </c>
      <c r="D149" s="181" t="s">
        <v>123</v>
      </c>
      <c r="E149" s="182" t="s">
        <v>364</v>
      </c>
      <c r="F149" s="183" t="s">
        <v>365</v>
      </c>
      <c r="G149" s="184" t="s">
        <v>312</v>
      </c>
      <c r="H149" s="185">
        <v>27.2</v>
      </c>
      <c r="I149" s="186"/>
      <c r="J149" s="187">
        <f>ROUND(I149*H149,2)</f>
        <v>0</v>
      </c>
      <c r="K149" s="183" t="s">
        <v>127</v>
      </c>
      <c r="L149" s="59"/>
      <c r="M149" s="188" t="s">
        <v>22</v>
      </c>
      <c r="N149" s="189" t="s">
        <v>45</v>
      </c>
      <c r="O149" s="40"/>
      <c r="P149" s="190">
        <f>O149*H149</f>
        <v>0</v>
      </c>
      <c r="Q149" s="190">
        <v>0.13096</v>
      </c>
      <c r="R149" s="190">
        <f>Q149*H149</f>
        <v>3.5621119999999995</v>
      </c>
      <c r="S149" s="190">
        <v>0</v>
      </c>
      <c r="T149" s="191">
        <f>S149*H149</f>
        <v>0</v>
      </c>
      <c r="AR149" s="23" t="s">
        <v>138</v>
      </c>
      <c r="AT149" s="23" t="s">
        <v>123</v>
      </c>
      <c r="AU149" s="23" t="s">
        <v>82</v>
      </c>
      <c r="AY149" s="23" t="s">
        <v>122</v>
      </c>
      <c r="BE149" s="192">
        <f>IF(N149="základní",J149,0)</f>
        <v>0</v>
      </c>
      <c r="BF149" s="192">
        <f>IF(N149="snížená",J149,0)</f>
        <v>0</v>
      </c>
      <c r="BG149" s="192">
        <f>IF(N149="zákl. přenesená",J149,0)</f>
        <v>0</v>
      </c>
      <c r="BH149" s="192">
        <f>IF(N149="sníž. přenesená",J149,0)</f>
        <v>0</v>
      </c>
      <c r="BI149" s="192">
        <f>IF(N149="nulová",J149,0)</f>
        <v>0</v>
      </c>
      <c r="BJ149" s="23" t="s">
        <v>24</v>
      </c>
      <c r="BK149" s="192">
        <f>ROUND(I149*H149,2)</f>
        <v>0</v>
      </c>
      <c r="BL149" s="23" t="s">
        <v>138</v>
      </c>
      <c r="BM149" s="23" t="s">
        <v>366</v>
      </c>
    </row>
    <row r="150" spans="2:47" s="1" customFormat="1" ht="94.5">
      <c r="B150" s="39"/>
      <c r="C150" s="61"/>
      <c r="D150" s="195" t="s">
        <v>162</v>
      </c>
      <c r="E150" s="61"/>
      <c r="F150" s="218" t="s">
        <v>367</v>
      </c>
      <c r="G150" s="61"/>
      <c r="H150" s="61"/>
      <c r="I150" s="154"/>
      <c r="J150" s="61"/>
      <c r="K150" s="61"/>
      <c r="L150" s="59"/>
      <c r="M150" s="219"/>
      <c r="N150" s="40"/>
      <c r="O150" s="40"/>
      <c r="P150" s="40"/>
      <c r="Q150" s="40"/>
      <c r="R150" s="40"/>
      <c r="S150" s="40"/>
      <c r="T150" s="76"/>
      <c r="AT150" s="23" t="s">
        <v>162</v>
      </c>
      <c r="AU150" s="23" t="s">
        <v>82</v>
      </c>
    </row>
    <row r="151" spans="2:51" s="10" customFormat="1" ht="27">
      <c r="B151" s="193"/>
      <c r="C151" s="194"/>
      <c r="D151" s="195" t="s">
        <v>130</v>
      </c>
      <c r="E151" s="196" t="s">
        <v>22</v>
      </c>
      <c r="F151" s="197" t="s">
        <v>368</v>
      </c>
      <c r="G151" s="194"/>
      <c r="H151" s="198">
        <v>27.2</v>
      </c>
      <c r="I151" s="199"/>
      <c r="J151" s="194"/>
      <c r="K151" s="194"/>
      <c r="L151" s="200"/>
      <c r="M151" s="201"/>
      <c r="N151" s="202"/>
      <c r="O151" s="202"/>
      <c r="P151" s="202"/>
      <c r="Q151" s="202"/>
      <c r="R151" s="202"/>
      <c r="S151" s="202"/>
      <c r="T151" s="203"/>
      <c r="AT151" s="204" t="s">
        <v>130</v>
      </c>
      <c r="AU151" s="204" t="s">
        <v>82</v>
      </c>
      <c r="AV151" s="10" t="s">
        <v>82</v>
      </c>
      <c r="AW151" s="10" t="s">
        <v>37</v>
      </c>
      <c r="AX151" s="10" t="s">
        <v>24</v>
      </c>
      <c r="AY151" s="204" t="s">
        <v>122</v>
      </c>
    </row>
    <row r="152" spans="2:65" s="1" customFormat="1" ht="16.5" customHeight="1">
      <c r="B152" s="39"/>
      <c r="C152" s="231" t="s">
        <v>369</v>
      </c>
      <c r="D152" s="231" t="s">
        <v>273</v>
      </c>
      <c r="E152" s="232" t="s">
        <v>370</v>
      </c>
      <c r="F152" s="233" t="s">
        <v>371</v>
      </c>
      <c r="G152" s="234" t="s">
        <v>160</v>
      </c>
      <c r="H152" s="235">
        <v>54.672</v>
      </c>
      <c r="I152" s="236"/>
      <c r="J152" s="237">
        <f>ROUND(I152*H152,2)</f>
        <v>0</v>
      </c>
      <c r="K152" s="233" t="s">
        <v>127</v>
      </c>
      <c r="L152" s="238"/>
      <c r="M152" s="239" t="s">
        <v>22</v>
      </c>
      <c r="N152" s="240" t="s">
        <v>45</v>
      </c>
      <c r="O152" s="40"/>
      <c r="P152" s="190">
        <f>O152*H152</f>
        <v>0</v>
      </c>
      <c r="Q152" s="190">
        <v>0.058</v>
      </c>
      <c r="R152" s="190">
        <f>Q152*H152</f>
        <v>3.170976</v>
      </c>
      <c r="S152" s="190">
        <v>0</v>
      </c>
      <c r="T152" s="191">
        <f>S152*H152</f>
        <v>0</v>
      </c>
      <c r="AR152" s="23" t="s">
        <v>184</v>
      </c>
      <c r="AT152" s="23" t="s">
        <v>273</v>
      </c>
      <c r="AU152" s="23" t="s">
        <v>82</v>
      </c>
      <c r="AY152" s="23" t="s">
        <v>122</v>
      </c>
      <c r="BE152" s="192">
        <f>IF(N152="základní",J152,0)</f>
        <v>0</v>
      </c>
      <c r="BF152" s="192">
        <f>IF(N152="snížená",J152,0)</f>
        <v>0</v>
      </c>
      <c r="BG152" s="192">
        <f>IF(N152="zákl. přenesená",J152,0)</f>
        <v>0</v>
      </c>
      <c r="BH152" s="192">
        <f>IF(N152="sníž. přenesená",J152,0)</f>
        <v>0</v>
      </c>
      <c r="BI152" s="192">
        <f>IF(N152="nulová",J152,0)</f>
        <v>0</v>
      </c>
      <c r="BJ152" s="23" t="s">
        <v>24</v>
      </c>
      <c r="BK152" s="192">
        <f>ROUND(I152*H152,2)</f>
        <v>0</v>
      </c>
      <c r="BL152" s="23" t="s">
        <v>138</v>
      </c>
      <c r="BM152" s="23" t="s">
        <v>372</v>
      </c>
    </row>
    <row r="153" spans="2:51" s="10" customFormat="1" ht="13.5">
      <c r="B153" s="193"/>
      <c r="C153" s="194"/>
      <c r="D153" s="195" t="s">
        <v>130</v>
      </c>
      <c r="E153" s="196" t="s">
        <v>22</v>
      </c>
      <c r="F153" s="197" t="s">
        <v>373</v>
      </c>
      <c r="G153" s="194"/>
      <c r="H153" s="198">
        <v>27.2</v>
      </c>
      <c r="I153" s="199"/>
      <c r="J153" s="194"/>
      <c r="K153" s="194"/>
      <c r="L153" s="200"/>
      <c r="M153" s="201"/>
      <c r="N153" s="202"/>
      <c r="O153" s="202"/>
      <c r="P153" s="202"/>
      <c r="Q153" s="202"/>
      <c r="R153" s="202"/>
      <c r="S153" s="202"/>
      <c r="T153" s="203"/>
      <c r="AT153" s="204" t="s">
        <v>130</v>
      </c>
      <c r="AU153" s="204" t="s">
        <v>82</v>
      </c>
      <c r="AV153" s="10" t="s">
        <v>82</v>
      </c>
      <c r="AW153" s="10" t="s">
        <v>37</v>
      </c>
      <c r="AX153" s="10" t="s">
        <v>24</v>
      </c>
      <c r="AY153" s="204" t="s">
        <v>122</v>
      </c>
    </row>
    <row r="154" spans="2:51" s="10" customFormat="1" ht="13.5">
      <c r="B154" s="193"/>
      <c r="C154" s="194"/>
      <c r="D154" s="195" t="s">
        <v>130</v>
      </c>
      <c r="E154" s="194"/>
      <c r="F154" s="197" t="s">
        <v>374</v>
      </c>
      <c r="G154" s="194"/>
      <c r="H154" s="198">
        <v>54.672</v>
      </c>
      <c r="I154" s="199"/>
      <c r="J154" s="194"/>
      <c r="K154" s="194"/>
      <c r="L154" s="200"/>
      <c r="M154" s="201"/>
      <c r="N154" s="202"/>
      <c r="O154" s="202"/>
      <c r="P154" s="202"/>
      <c r="Q154" s="202"/>
      <c r="R154" s="202"/>
      <c r="S154" s="202"/>
      <c r="T154" s="203"/>
      <c r="AT154" s="204" t="s">
        <v>130</v>
      </c>
      <c r="AU154" s="204" t="s">
        <v>82</v>
      </c>
      <c r="AV154" s="10" t="s">
        <v>82</v>
      </c>
      <c r="AW154" s="10" t="s">
        <v>6</v>
      </c>
      <c r="AX154" s="10" t="s">
        <v>24</v>
      </c>
      <c r="AY154" s="204" t="s">
        <v>122</v>
      </c>
    </row>
    <row r="155" spans="2:65" s="1" customFormat="1" ht="38.25" customHeight="1">
      <c r="B155" s="39"/>
      <c r="C155" s="181" t="s">
        <v>375</v>
      </c>
      <c r="D155" s="181" t="s">
        <v>123</v>
      </c>
      <c r="E155" s="182" t="s">
        <v>376</v>
      </c>
      <c r="F155" s="183" t="s">
        <v>377</v>
      </c>
      <c r="G155" s="184" t="s">
        <v>244</v>
      </c>
      <c r="H155" s="185">
        <v>6.3</v>
      </c>
      <c r="I155" s="186"/>
      <c r="J155" s="187">
        <f>ROUND(I155*H155,2)</f>
        <v>0</v>
      </c>
      <c r="K155" s="183" t="s">
        <v>127</v>
      </c>
      <c r="L155" s="59"/>
      <c r="M155" s="188" t="s">
        <v>22</v>
      </c>
      <c r="N155" s="189" t="s">
        <v>45</v>
      </c>
      <c r="O155" s="40"/>
      <c r="P155" s="190">
        <f>O155*H155</f>
        <v>0</v>
      </c>
      <c r="Q155" s="190">
        <v>0</v>
      </c>
      <c r="R155" s="190">
        <f>Q155*H155</f>
        <v>0</v>
      </c>
      <c r="S155" s="190">
        <v>1.175</v>
      </c>
      <c r="T155" s="191">
        <f>S155*H155</f>
        <v>7.4025</v>
      </c>
      <c r="AR155" s="23" t="s">
        <v>138</v>
      </c>
      <c r="AT155" s="23" t="s">
        <v>123</v>
      </c>
      <c r="AU155" s="23" t="s">
        <v>82</v>
      </c>
      <c r="AY155" s="23" t="s">
        <v>122</v>
      </c>
      <c r="BE155" s="192">
        <f>IF(N155="základní",J155,0)</f>
        <v>0</v>
      </c>
      <c r="BF155" s="192">
        <f>IF(N155="snížená",J155,0)</f>
        <v>0</v>
      </c>
      <c r="BG155" s="192">
        <f>IF(N155="zákl. přenesená",J155,0)</f>
        <v>0</v>
      </c>
      <c r="BH155" s="192">
        <f>IF(N155="sníž. přenesená",J155,0)</f>
        <v>0</v>
      </c>
      <c r="BI155" s="192">
        <f>IF(N155="nulová",J155,0)</f>
        <v>0</v>
      </c>
      <c r="BJ155" s="23" t="s">
        <v>24</v>
      </c>
      <c r="BK155" s="192">
        <f>ROUND(I155*H155,2)</f>
        <v>0</v>
      </c>
      <c r="BL155" s="23" t="s">
        <v>138</v>
      </c>
      <c r="BM155" s="23" t="s">
        <v>378</v>
      </c>
    </row>
    <row r="156" spans="2:47" s="1" customFormat="1" ht="40.5">
      <c r="B156" s="39"/>
      <c r="C156" s="61"/>
      <c r="D156" s="195" t="s">
        <v>162</v>
      </c>
      <c r="E156" s="61"/>
      <c r="F156" s="218" t="s">
        <v>379</v>
      </c>
      <c r="G156" s="61"/>
      <c r="H156" s="61"/>
      <c r="I156" s="154"/>
      <c r="J156" s="61"/>
      <c r="K156" s="61"/>
      <c r="L156" s="59"/>
      <c r="M156" s="219"/>
      <c r="N156" s="40"/>
      <c r="O156" s="40"/>
      <c r="P156" s="40"/>
      <c r="Q156" s="40"/>
      <c r="R156" s="40"/>
      <c r="S156" s="40"/>
      <c r="T156" s="76"/>
      <c r="AT156" s="23" t="s">
        <v>162</v>
      </c>
      <c r="AU156" s="23" t="s">
        <v>82</v>
      </c>
    </row>
    <row r="157" spans="2:51" s="10" customFormat="1" ht="13.5">
      <c r="B157" s="193"/>
      <c r="C157" s="194"/>
      <c r="D157" s="195" t="s">
        <v>130</v>
      </c>
      <c r="E157" s="196" t="s">
        <v>22</v>
      </c>
      <c r="F157" s="197" t="s">
        <v>380</v>
      </c>
      <c r="G157" s="194"/>
      <c r="H157" s="198">
        <v>6.3</v>
      </c>
      <c r="I157" s="199"/>
      <c r="J157" s="194"/>
      <c r="K157" s="194"/>
      <c r="L157" s="200"/>
      <c r="M157" s="201"/>
      <c r="N157" s="202"/>
      <c r="O157" s="202"/>
      <c r="P157" s="202"/>
      <c r="Q157" s="202"/>
      <c r="R157" s="202"/>
      <c r="S157" s="202"/>
      <c r="T157" s="203"/>
      <c r="AT157" s="204" t="s">
        <v>130</v>
      </c>
      <c r="AU157" s="204" t="s">
        <v>82</v>
      </c>
      <c r="AV157" s="10" t="s">
        <v>82</v>
      </c>
      <c r="AW157" s="10" t="s">
        <v>37</v>
      </c>
      <c r="AX157" s="10" t="s">
        <v>24</v>
      </c>
      <c r="AY157" s="204" t="s">
        <v>122</v>
      </c>
    </row>
    <row r="158" spans="2:65" s="1" customFormat="1" ht="16.5" customHeight="1">
      <c r="B158" s="39"/>
      <c r="C158" s="181" t="s">
        <v>381</v>
      </c>
      <c r="D158" s="181" t="s">
        <v>123</v>
      </c>
      <c r="E158" s="182" t="s">
        <v>382</v>
      </c>
      <c r="F158" s="183" t="s">
        <v>383</v>
      </c>
      <c r="G158" s="184" t="s">
        <v>270</v>
      </c>
      <c r="H158" s="185">
        <v>5</v>
      </c>
      <c r="I158" s="186"/>
      <c r="J158" s="187">
        <f>ROUND(I158*H158,2)</f>
        <v>0</v>
      </c>
      <c r="K158" s="183" t="s">
        <v>127</v>
      </c>
      <c r="L158" s="59"/>
      <c r="M158" s="188" t="s">
        <v>22</v>
      </c>
      <c r="N158" s="189" t="s">
        <v>45</v>
      </c>
      <c r="O158" s="40"/>
      <c r="P158" s="190">
        <f>O158*H158</f>
        <v>0</v>
      </c>
      <c r="Q158" s="190">
        <v>0</v>
      </c>
      <c r="R158" s="190">
        <f>Q158*H158</f>
        <v>0</v>
      </c>
      <c r="S158" s="190">
        <v>0.063</v>
      </c>
      <c r="T158" s="191">
        <f>S158*H158</f>
        <v>0.315</v>
      </c>
      <c r="AR158" s="23" t="s">
        <v>138</v>
      </c>
      <c r="AT158" s="23" t="s">
        <v>123</v>
      </c>
      <c r="AU158" s="23" t="s">
        <v>82</v>
      </c>
      <c r="AY158" s="23" t="s">
        <v>122</v>
      </c>
      <c r="BE158" s="192">
        <f>IF(N158="základní",J158,0)</f>
        <v>0</v>
      </c>
      <c r="BF158" s="192">
        <f>IF(N158="snížená",J158,0)</f>
        <v>0</v>
      </c>
      <c r="BG158" s="192">
        <f>IF(N158="zákl. přenesená",J158,0)</f>
        <v>0</v>
      </c>
      <c r="BH158" s="192">
        <f>IF(N158="sníž. přenesená",J158,0)</f>
        <v>0</v>
      </c>
      <c r="BI158" s="192">
        <f>IF(N158="nulová",J158,0)</f>
        <v>0</v>
      </c>
      <c r="BJ158" s="23" t="s">
        <v>24</v>
      </c>
      <c r="BK158" s="192">
        <f>ROUND(I158*H158,2)</f>
        <v>0</v>
      </c>
      <c r="BL158" s="23" t="s">
        <v>138</v>
      </c>
      <c r="BM158" s="23" t="s">
        <v>384</v>
      </c>
    </row>
    <row r="159" spans="2:47" s="1" customFormat="1" ht="94.5">
      <c r="B159" s="39"/>
      <c r="C159" s="61"/>
      <c r="D159" s="195" t="s">
        <v>162</v>
      </c>
      <c r="E159" s="61"/>
      <c r="F159" s="218" t="s">
        <v>385</v>
      </c>
      <c r="G159" s="61"/>
      <c r="H159" s="61"/>
      <c r="I159" s="154"/>
      <c r="J159" s="61"/>
      <c r="K159" s="61"/>
      <c r="L159" s="59"/>
      <c r="M159" s="219"/>
      <c r="N159" s="40"/>
      <c r="O159" s="40"/>
      <c r="P159" s="40"/>
      <c r="Q159" s="40"/>
      <c r="R159" s="40"/>
      <c r="S159" s="40"/>
      <c r="T159" s="76"/>
      <c r="AT159" s="23" t="s">
        <v>162</v>
      </c>
      <c r="AU159" s="23" t="s">
        <v>82</v>
      </c>
    </row>
    <row r="160" spans="2:51" s="10" customFormat="1" ht="13.5">
      <c r="B160" s="193"/>
      <c r="C160" s="194"/>
      <c r="D160" s="195" t="s">
        <v>130</v>
      </c>
      <c r="E160" s="196" t="s">
        <v>22</v>
      </c>
      <c r="F160" s="197" t="s">
        <v>386</v>
      </c>
      <c r="G160" s="194"/>
      <c r="H160" s="198">
        <v>5</v>
      </c>
      <c r="I160" s="199"/>
      <c r="J160" s="194"/>
      <c r="K160" s="194"/>
      <c r="L160" s="200"/>
      <c r="M160" s="201"/>
      <c r="N160" s="202"/>
      <c r="O160" s="202"/>
      <c r="P160" s="202"/>
      <c r="Q160" s="202"/>
      <c r="R160" s="202"/>
      <c r="S160" s="202"/>
      <c r="T160" s="203"/>
      <c r="AT160" s="204" t="s">
        <v>130</v>
      </c>
      <c r="AU160" s="204" t="s">
        <v>82</v>
      </c>
      <c r="AV160" s="10" t="s">
        <v>82</v>
      </c>
      <c r="AW160" s="10" t="s">
        <v>37</v>
      </c>
      <c r="AX160" s="10" t="s">
        <v>24</v>
      </c>
      <c r="AY160" s="204" t="s">
        <v>122</v>
      </c>
    </row>
    <row r="161" spans="2:65" s="1" customFormat="1" ht="25.5" customHeight="1">
      <c r="B161" s="39"/>
      <c r="C161" s="181" t="s">
        <v>387</v>
      </c>
      <c r="D161" s="181" t="s">
        <v>123</v>
      </c>
      <c r="E161" s="182" t="s">
        <v>388</v>
      </c>
      <c r="F161" s="183" t="s">
        <v>389</v>
      </c>
      <c r="G161" s="184" t="s">
        <v>270</v>
      </c>
      <c r="H161" s="185">
        <v>5</v>
      </c>
      <c r="I161" s="186"/>
      <c r="J161" s="187">
        <f>ROUND(I161*H161,2)</f>
        <v>0</v>
      </c>
      <c r="K161" s="183" t="s">
        <v>127</v>
      </c>
      <c r="L161" s="59"/>
      <c r="M161" s="188" t="s">
        <v>22</v>
      </c>
      <c r="N161" s="189" t="s">
        <v>45</v>
      </c>
      <c r="O161" s="40"/>
      <c r="P161" s="190">
        <f>O161*H161</f>
        <v>0</v>
      </c>
      <c r="Q161" s="190">
        <v>0</v>
      </c>
      <c r="R161" s="190">
        <f>Q161*H161</f>
        <v>0</v>
      </c>
      <c r="S161" s="190">
        <v>0</v>
      </c>
      <c r="T161" s="191">
        <f>S161*H161</f>
        <v>0</v>
      </c>
      <c r="AR161" s="23" t="s">
        <v>138</v>
      </c>
      <c r="AT161" s="23" t="s">
        <v>123</v>
      </c>
      <c r="AU161" s="23" t="s">
        <v>82</v>
      </c>
      <c r="AY161" s="23" t="s">
        <v>122</v>
      </c>
      <c r="BE161" s="192">
        <f>IF(N161="základní",J161,0)</f>
        <v>0</v>
      </c>
      <c r="BF161" s="192">
        <f>IF(N161="snížená",J161,0)</f>
        <v>0</v>
      </c>
      <c r="BG161" s="192">
        <f>IF(N161="zákl. přenesená",J161,0)</f>
        <v>0</v>
      </c>
      <c r="BH161" s="192">
        <f>IF(N161="sníž. přenesená",J161,0)</f>
        <v>0</v>
      </c>
      <c r="BI161" s="192">
        <f>IF(N161="nulová",J161,0)</f>
        <v>0</v>
      </c>
      <c r="BJ161" s="23" t="s">
        <v>24</v>
      </c>
      <c r="BK161" s="192">
        <f>ROUND(I161*H161,2)</f>
        <v>0</v>
      </c>
      <c r="BL161" s="23" t="s">
        <v>138</v>
      </c>
      <c r="BM161" s="23" t="s">
        <v>390</v>
      </c>
    </row>
    <row r="162" spans="2:47" s="1" customFormat="1" ht="94.5">
      <c r="B162" s="39"/>
      <c r="C162" s="61"/>
      <c r="D162" s="195" t="s">
        <v>162</v>
      </c>
      <c r="E162" s="61"/>
      <c r="F162" s="218" t="s">
        <v>385</v>
      </c>
      <c r="G162" s="61"/>
      <c r="H162" s="61"/>
      <c r="I162" s="154"/>
      <c r="J162" s="61"/>
      <c r="K162" s="61"/>
      <c r="L162" s="59"/>
      <c r="M162" s="219"/>
      <c r="N162" s="40"/>
      <c r="O162" s="40"/>
      <c r="P162" s="40"/>
      <c r="Q162" s="40"/>
      <c r="R162" s="40"/>
      <c r="S162" s="40"/>
      <c r="T162" s="76"/>
      <c r="AT162" s="23" t="s">
        <v>162</v>
      </c>
      <c r="AU162" s="23" t="s">
        <v>82</v>
      </c>
    </row>
    <row r="163" spans="2:51" s="10" customFormat="1" ht="13.5">
      <c r="B163" s="193"/>
      <c r="C163" s="194"/>
      <c r="D163" s="195" t="s">
        <v>130</v>
      </c>
      <c r="E163" s="196" t="s">
        <v>22</v>
      </c>
      <c r="F163" s="197" t="s">
        <v>386</v>
      </c>
      <c r="G163" s="194"/>
      <c r="H163" s="198">
        <v>5</v>
      </c>
      <c r="I163" s="199"/>
      <c r="J163" s="194"/>
      <c r="K163" s="194"/>
      <c r="L163" s="200"/>
      <c r="M163" s="201"/>
      <c r="N163" s="202"/>
      <c r="O163" s="202"/>
      <c r="P163" s="202"/>
      <c r="Q163" s="202"/>
      <c r="R163" s="202"/>
      <c r="S163" s="202"/>
      <c r="T163" s="203"/>
      <c r="AT163" s="204" t="s">
        <v>130</v>
      </c>
      <c r="AU163" s="204" t="s">
        <v>82</v>
      </c>
      <c r="AV163" s="10" t="s">
        <v>82</v>
      </c>
      <c r="AW163" s="10" t="s">
        <v>37</v>
      </c>
      <c r="AX163" s="10" t="s">
        <v>24</v>
      </c>
      <c r="AY163" s="204" t="s">
        <v>122</v>
      </c>
    </row>
    <row r="164" spans="2:65" s="1" customFormat="1" ht="25.5" customHeight="1">
      <c r="B164" s="39"/>
      <c r="C164" s="181" t="s">
        <v>391</v>
      </c>
      <c r="D164" s="181" t="s">
        <v>123</v>
      </c>
      <c r="E164" s="182" t="s">
        <v>392</v>
      </c>
      <c r="F164" s="183" t="s">
        <v>393</v>
      </c>
      <c r="G164" s="184" t="s">
        <v>270</v>
      </c>
      <c r="H164" s="185">
        <v>4.35</v>
      </c>
      <c r="I164" s="186"/>
      <c r="J164" s="187">
        <f>ROUND(I164*H164,2)</f>
        <v>0</v>
      </c>
      <c r="K164" s="183" t="s">
        <v>127</v>
      </c>
      <c r="L164" s="59"/>
      <c r="M164" s="188" t="s">
        <v>22</v>
      </c>
      <c r="N164" s="189" t="s">
        <v>45</v>
      </c>
      <c r="O164" s="40"/>
      <c r="P164" s="190">
        <f>O164*H164</f>
        <v>0</v>
      </c>
      <c r="Q164" s="190">
        <v>0.00855</v>
      </c>
      <c r="R164" s="190">
        <f>Q164*H164</f>
        <v>0.037192499999999996</v>
      </c>
      <c r="S164" s="190">
        <v>0</v>
      </c>
      <c r="T164" s="191">
        <f>S164*H164</f>
        <v>0</v>
      </c>
      <c r="AR164" s="23" t="s">
        <v>138</v>
      </c>
      <c r="AT164" s="23" t="s">
        <v>123</v>
      </c>
      <c r="AU164" s="23" t="s">
        <v>82</v>
      </c>
      <c r="AY164" s="23" t="s">
        <v>122</v>
      </c>
      <c r="BE164" s="192">
        <f>IF(N164="základní",J164,0)</f>
        <v>0</v>
      </c>
      <c r="BF164" s="192">
        <f>IF(N164="snížená",J164,0)</f>
        <v>0</v>
      </c>
      <c r="BG164" s="192">
        <f>IF(N164="zákl. přenesená",J164,0)</f>
        <v>0</v>
      </c>
      <c r="BH164" s="192">
        <f>IF(N164="sníž. přenesená",J164,0)</f>
        <v>0</v>
      </c>
      <c r="BI164" s="192">
        <f>IF(N164="nulová",J164,0)</f>
        <v>0</v>
      </c>
      <c r="BJ164" s="23" t="s">
        <v>24</v>
      </c>
      <c r="BK164" s="192">
        <f>ROUND(I164*H164,2)</f>
        <v>0</v>
      </c>
      <c r="BL164" s="23" t="s">
        <v>138</v>
      </c>
      <c r="BM164" s="23" t="s">
        <v>394</v>
      </c>
    </row>
    <row r="165" spans="2:47" s="1" customFormat="1" ht="81">
      <c r="B165" s="39"/>
      <c r="C165" s="61"/>
      <c r="D165" s="195" t="s">
        <v>162</v>
      </c>
      <c r="E165" s="61"/>
      <c r="F165" s="218" t="s">
        <v>395</v>
      </c>
      <c r="G165" s="61"/>
      <c r="H165" s="61"/>
      <c r="I165" s="154"/>
      <c r="J165" s="61"/>
      <c r="K165" s="61"/>
      <c r="L165" s="59"/>
      <c r="M165" s="219"/>
      <c r="N165" s="40"/>
      <c r="O165" s="40"/>
      <c r="P165" s="40"/>
      <c r="Q165" s="40"/>
      <c r="R165" s="40"/>
      <c r="S165" s="40"/>
      <c r="T165" s="76"/>
      <c r="AT165" s="23" t="s">
        <v>162</v>
      </c>
      <c r="AU165" s="23" t="s">
        <v>82</v>
      </c>
    </row>
    <row r="166" spans="2:51" s="10" customFormat="1" ht="13.5">
      <c r="B166" s="193"/>
      <c r="C166" s="194"/>
      <c r="D166" s="195" t="s">
        <v>130</v>
      </c>
      <c r="E166" s="196" t="s">
        <v>22</v>
      </c>
      <c r="F166" s="197" t="s">
        <v>396</v>
      </c>
      <c r="G166" s="194"/>
      <c r="H166" s="198">
        <v>4.35</v>
      </c>
      <c r="I166" s="199"/>
      <c r="J166" s="194"/>
      <c r="K166" s="194"/>
      <c r="L166" s="200"/>
      <c r="M166" s="201"/>
      <c r="N166" s="202"/>
      <c r="O166" s="202"/>
      <c r="P166" s="202"/>
      <c r="Q166" s="202"/>
      <c r="R166" s="202"/>
      <c r="S166" s="202"/>
      <c r="T166" s="203"/>
      <c r="AT166" s="204" t="s">
        <v>130</v>
      </c>
      <c r="AU166" s="204" t="s">
        <v>82</v>
      </c>
      <c r="AV166" s="10" t="s">
        <v>82</v>
      </c>
      <c r="AW166" s="10" t="s">
        <v>37</v>
      </c>
      <c r="AX166" s="10" t="s">
        <v>24</v>
      </c>
      <c r="AY166" s="204" t="s">
        <v>122</v>
      </c>
    </row>
    <row r="167" spans="2:65" s="1" customFormat="1" ht="25.5" customHeight="1">
      <c r="B167" s="39"/>
      <c r="C167" s="181" t="s">
        <v>397</v>
      </c>
      <c r="D167" s="181" t="s">
        <v>123</v>
      </c>
      <c r="E167" s="182" t="s">
        <v>398</v>
      </c>
      <c r="F167" s="183" t="s">
        <v>399</v>
      </c>
      <c r="G167" s="184" t="s">
        <v>270</v>
      </c>
      <c r="H167" s="185">
        <v>11.591</v>
      </c>
      <c r="I167" s="186"/>
      <c r="J167" s="187">
        <f>ROUND(I167*H167,2)</f>
        <v>0</v>
      </c>
      <c r="K167" s="183" t="s">
        <v>127</v>
      </c>
      <c r="L167" s="59"/>
      <c r="M167" s="188" t="s">
        <v>22</v>
      </c>
      <c r="N167" s="189" t="s">
        <v>45</v>
      </c>
      <c r="O167" s="40"/>
      <c r="P167" s="190">
        <f>O167*H167</f>
        <v>0</v>
      </c>
      <c r="Q167" s="190">
        <v>0.01162</v>
      </c>
      <c r="R167" s="190">
        <f>Q167*H167</f>
        <v>0.13468742</v>
      </c>
      <c r="S167" s="190">
        <v>0</v>
      </c>
      <c r="T167" s="191">
        <f>S167*H167</f>
        <v>0</v>
      </c>
      <c r="AR167" s="23" t="s">
        <v>138</v>
      </c>
      <c r="AT167" s="23" t="s">
        <v>123</v>
      </c>
      <c r="AU167" s="23" t="s">
        <v>82</v>
      </c>
      <c r="AY167" s="23" t="s">
        <v>122</v>
      </c>
      <c r="BE167" s="192">
        <f>IF(N167="základní",J167,0)</f>
        <v>0</v>
      </c>
      <c r="BF167" s="192">
        <f>IF(N167="snížená",J167,0)</f>
        <v>0</v>
      </c>
      <c r="BG167" s="192">
        <f>IF(N167="zákl. přenesená",J167,0)</f>
        <v>0</v>
      </c>
      <c r="BH167" s="192">
        <f>IF(N167="sníž. přenesená",J167,0)</f>
        <v>0</v>
      </c>
      <c r="BI167" s="192">
        <f>IF(N167="nulová",J167,0)</f>
        <v>0</v>
      </c>
      <c r="BJ167" s="23" t="s">
        <v>24</v>
      </c>
      <c r="BK167" s="192">
        <f>ROUND(I167*H167,2)</f>
        <v>0</v>
      </c>
      <c r="BL167" s="23" t="s">
        <v>138</v>
      </c>
      <c r="BM167" s="23" t="s">
        <v>400</v>
      </c>
    </row>
    <row r="168" spans="2:47" s="1" customFormat="1" ht="108">
      <c r="B168" s="39"/>
      <c r="C168" s="61"/>
      <c r="D168" s="195" t="s">
        <v>162</v>
      </c>
      <c r="E168" s="61"/>
      <c r="F168" s="218" t="s">
        <v>401</v>
      </c>
      <c r="G168" s="61"/>
      <c r="H168" s="61"/>
      <c r="I168" s="154"/>
      <c r="J168" s="61"/>
      <c r="K168" s="61"/>
      <c r="L168" s="59"/>
      <c r="M168" s="219"/>
      <c r="N168" s="40"/>
      <c r="O168" s="40"/>
      <c r="P168" s="40"/>
      <c r="Q168" s="40"/>
      <c r="R168" s="40"/>
      <c r="S168" s="40"/>
      <c r="T168" s="76"/>
      <c r="AT168" s="23" t="s">
        <v>162</v>
      </c>
      <c r="AU168" s="23" t="s">
        <v>82</v>
      </c>
    </row>
    <row r="169" spans="2:51" s="10" customFormat="1" ht="13.5">
      <c r="B169" s="193"/>
      <c r="C169" s="194"/>
      <c r="D169" s="195" t="s">
        <v>130</v>
      </c>
      <c r="E169" s="196" t="s">
        <v>22</v>
      </c>
      <c r="F169" s="197" t="s">
        <v>402</v>
      </c>
      <c r="G169" s="194"/>
      <c r="H169" s="198">
        <v>11.591</v>
      </c>
      <c r="I169" s="199"/>
      <c r="J169" s="194"/>
      <c r="K169" s="194"/>
      <c r="L169" s="200"/>
      <c r="M169" s="201"/>
      <c r="N169" s="202"/>
      <c r="O169" s="202"/>
      <c r="P169" s="202"/>
      <c r="Q169" s="202"/>
      <c r="R169" s="202"/>
      <c r="S169" s="202"/>
      <c r="T169" s="203"/>
      <c r="AT169" s="204" t="s">
        <v>130</v>
      </c>
      <c r="AU169" s="204" t="s">
        <v>82</v>
      </c>
      <c r="AV169" s="10" t="s">
        <v>82</v>
      </c>
      <c r="AW169" s="10" t="s">
        <v>37</v>
      </c>
      <c r="AX169" s="10" t="s">
        <v>24</v>
      </c>
      <c r="AY169" s="204" t="s">
        <v>122</v>
      </c>
    </row>
    <row r="170" spans="2:65" s="1" customFormat="1" ht="25.5" customHeight="1">
      <c r="B170" s="39"/>
      <c r="C170" s="181" t="s">
        <v>403</v>
      </c>
      <c r="D170" s="181" t="s">
        <v>123</v>
      </c>
      <c r="E170" s="182" t="s">
        <v>404</v>
      </c>
      <c r="F170" s="183" t="s">
        <v>405</v>
      </c>
      <c r="G170" s="184" t="s">
        <v>270</v>
      </c>
      <c r="H170" s="185">
        <v>23.182</v>
      </c>
      <c r="I170" s="186"/>
      <c r="J170" s="187">
        <f>ROUND(I170*H170,2)</f>
        <v>0</v>
      </c>
      <c r="K170" s="183" t="s">
        <v>127</v>
      </c>
      <c r="L170" s="59"/>
      <c r="M170" s="188" t="s">
        <v>22</v>
      </c>
      <c r="N170" s="189" t="s">
        <v>45</v>
      </c>
      <c r="O170" s="40"/>
      <c r="P170" s="190">
        <f>O170*H170</f>
        <v>0</v>
      </c>
      <c r="Q170" s="190">
        <v>0</v>
      </c>
      <c r="R170" s="190">
        <f>Q170*H170</f>
        <v>0</v>
      </c>
      <c r="S170" s="190">
        <v>0</v>
      </c>
      <c r="T170" s="191">
        <f>S170*H170</f>
        <v>0</v>
      </c>
      <c r="AR170" s="23" t="s">
        <v>138</v>
      </c>
      <c r="AT170" s="23" t="s">
        <v>123</v>
      </c>
      <c r="AU170" s="23" t="s">
        <v>82</v>
      </c>
      <c r="AY170" s="23" t="s">
        <v>122</v>
      </c>
      <c r="BE170" s="192">
        <f>IF(N170="základní",J170,0)</f>
        <v>0</v>
      </c>
      <c r="BF170" s="192">
        <f>IF(N170="snížená",J170,0)</f>
        <v>0</v>
      </c>
      <c r="BG170" s="192">
        <f>IF(N170="zákl. přenesená",J170,0)</f>
        <v>0</v>
      </c>
      <c r="BH170" s="192">
        <f>IF(N170="sníž. přenesená",J170,0)</f>
        <v>0</v>
      </c>
      <c r="BI170" s="192">
        <f>IF(N170="nulová",J170,0)</f>
        <v>0</v>
      </c>
      <c r="BJ170" s="23" t="s">
        <v>24</v>
      </c>
      <c r="BK170" s="192">
        <f>ROUND(I170*H170,2)</f>
        <v>0</v>
      </c>
      <c r="BL170" s="23" t="s">
        <v>138</v>
      </c>
      <c r="BM170" s="23" t="s">
        <v>406</v>
      </c>
    </row>
    <row r="171" spans="2:47" s="1" customFormat="1" ht="40.5">
      <c r="B171" s="39"/>
      <c r="C171" s="61"/>
      <c r="D171" s="195" t="s">
        <v>162</v>
      </c>
      <c r="E171" s="61"/>
      <c r="F171" s="218" t="s">
        <v>407</v>
      </c>
      <c r="G171" s="61"/>
      <c r="H171" s="61"/>
      <c r="I171" s="154"/>
      <c r="J171" s="61"/>
      <c r="K171" s="61"/>
      <c r="L171" s="59"/>
      <c r="M171" s="219"/>
      <c r="N171" s="40"/>
      <c r="O171" s="40"/>
      <c r="P171" s="40"/>
      <c r="Q171" s="40"/>
      <c r="R171" s="40"/>
      <c r="S171" s="40"/>
      <c r="T171" s="76"/>
      <c r="AT171" s="23" t="s">
        <v>162</v>
      </c>
      <c r="AU171" s="23" t="s">
        <v>82</v>
      </c>
    </row>
    <row r="172" spans="2:51" s="10" customFormat="1" ht="13.5">
      <c r="B172" s="193"/>
      <c r="C172" s="194"/>
      <c r="D172" s="195" t="s">
        <v>130</v>
      </c>
      <c r="E172" s="196" t="s">
        <v>22</v>
      </c>
      <c r="F172" s="197" t="s">
        <v>408</v>
      </c>
      <c r="G172" s="194"/>
      <c r="H172" s="198">
        <v>23.182</v>
      </c>
      <c r="I172" s="199"/>
      <c r="J172" s="194"/>
      <c r="K172" s="194"/>
      <c r="L172" s="200"/>
      <c r="M172" s="201"/>
      <c r="N172" s="202"/>
      <c r="O172" s="202"/>
      <c r="P172" s="202"/>
      <c r="Q172" s="202"/>
      <c r="R172" s="202"/>
      <c r="S172" s="202"/>
      <c r="T172" s="203"/>
      <c r="AT172" s="204" t="s">
        <v>130</v>
      </c>
      <c r="AU172" s="204" t="s">
        <v>82</v>
      </c>
      <c r="AV172" s="10" t="s">
        <v>82</v>
      </c>
      <c r="AW172" s="10" t="s">
        <v>37</v>
      </c>
      <c r="AX172" s="10" t="s">
        <v>24</v>
      </c>
      <c r="AY172" s="204" t="s">
        <v>122</v>
      </c>
    </row>
    <row r="173" spans="2:63" s="9" customFormat="1" ht="29.85" customHeight="1">
      <c r="B173" s="167"/>
      <c r="C173" s="168"/>
      <c r="D173" s="169" t="s">
        <v>73</v>
      </c>
      <c r="E173" s="216" t="s">
        <v>409</v>
      </c>
      <c r="F173" s="216" t="s">
        <v>410</v>
      </c>
      <c r="G173" s="168"/>
      <c r="H173" s="168"/>
      <c r="I173" s="171"/>
      <c r="J173" s="217">
        <f>BK173</f>
        <v>0</v>
      </c>
      <c r="K173" s="168"/>
      <c r="L173" s="173"/>
      <c r="M173" s="174"/>
      <c r="N173" s="175"/>
      <c r="O173" s="175"/>
      <c r="P173" s="176">
        <f>SUM(P174:P180)</f>
        <v>0</v>
      </c>
      <c r="Q173" s="175"/>
      <c r="R173" s="176">
        <f>SUM(R174:R180)</f>
        <v>0</v>
      </c>
      <c r="S173" s="175"/>
      <c r="T173" s="177">
        <f>SUM(T174:T180)</f>
        <v>0</v>
      </c>
      <c r="AR173" s="178" t="s">
        <v>24</v>
      </c>
      <c r="AT173" s="179" t="s">
        <v>73</v>
      </c>
      <c r="AU173" s="179" t="s">
        <v>24</v>
      </c>
      <c r="AY173" s="178" t="s">
        <v>122</v>
      </c>
      <c r="BK173" s="180">
        <f>SUM(BK174:BK180)</f>
        <v>0</v>
      </c>
    </row>
    <row r="174" spans="2:65" s="1" customFormat="1" ht="25.5" customHeight="1">
      <c r="B174" s="39"/>
      <c r="C174" s="181" t="s">
        <v>411</v>
      </c>
      <c r="D174" s="181" t="s">
        <v>123</v>
      </c>
      <c r="E174" s="182" t="s">
        <v>412</v>
      </c>
      <c r="F174" s="183" t="s">
        <v>413</v>
      </c>
      <c r="G174" s="184" t="s">
        <v>230</v>
      </c>
      <c r="H174" s="185">
        <v>7.718</v>
      </c>
      <c r="I174" s="186"/>
      <c r="J174" s="187">
        <f>ROUND(I174*H174,2)</f>
        <v>0</v>
      </c>
      <c r="K174" s="183" t="s">
        <v>127</v>
      </c>
      <c r="L174" s="59"/>
      <c r="M174" s="188" t="s">
        <v>22</v>
      </c>
      <c r="N174" s="189" t="s">
        <v>45</v>
      </c>
      <c r="O174" s="40"/>
      <c r="P174" s="190">
        <f>O174*H174</f>
        <v>0</v>
      </c>
      <c r="Q174" s="190">
        <v>0</v>
      </c>
      <c r="R174" s="190">
        <f>Q174*H174</f>
        <v>0</v>
      </c>
      <c r="S174" s="190">
        <v>0</v>
      </c>
      <c r="T174" s="191">
        <f>S174*H174</f>
        <v>0</v>
      </c>
      <c r="AR174" s="23" t="s">
        <v>138</v>
      </c>
      <c r="AT174" s="23" t="s">
        <v>123</v>
      </c>
      <c r="AU174" s="23" t="s">
        <v>82</v>
      </c>
      <c r="AY174" s="23" t="s">
        <v>122</v>
      </c>
      <c r="BE174" s="192">
        <f>IF(N174="základní",J174,0)</f>
        <v>0</v>
      </c>
      <c r="BF174" s="192">
        <f>IF(N174="snížená",J174,0)</f>
        <v>0</v>
      </c>
      <c r="BG174" s="192">
        <f>IF(N174="zákl. přenesená",J174,0)</f>
        <v>0</v>
      </c>
      <c r="BH174" s="192">
        <f>IF(N174="sníž. přenesená",J174,0)</f>
        <v>0</v>
      </c>
      <c r="BI174" s="192">
        <f>IF(N174="nulová",J174,0)</f>
        <v>0</v>
      </c>
      <c r="BJ174" s="23" t="s">
        <v>24</v>
      </c>
      <c r="BK174" s="192">
        <f>ROUND(I174*H174,2)</f>
        <v>0</v>
      </c>
      <c r="BL174" s="23" t="s">
        <v>138</v>
      </c>
      <c r="BM174" s="23" t="s">
        <v>414</v>
      </c>
    </row>
    <row r="175" spans="2:47" s="1" customFormat="1" ht="81">
      <c r="B175" s="39"/>
      <c r="C175" s="61"/>
      <c r="D175" s="195" t="s">
        <v>162</v>
      </c>
      <c r="E175" s="61"/>
      <c r="F175" s="218" t="s">
        <v>415</v>
      </c>
      <c r="G175" s="61"/>
      <c r="H175" s="61"/>
      <c r="I175" s="154"/>
      <c r="J175" s="61"/>
      <c r="K175" s="61"/>
      <c r="L175" s="59"/>
      <c r="M175" s="219"/>
      <c r="N175" s="40"/>
      <c r="O175" s="40"/>
      <c r="P175" s="40"/>
      <c r="Q175" s="40"/>
      <c r="R175" s="40"/>
      <c r="S175" s="40"/>
      <c r="T175" s="76"/>
      <c r="AT175" s="23" t="s">
        <v>162</v>
      </c>
      <c r="AU175" s="23" t="s">
        <v>82</v>
      </c>
    </row>
    <row r="176" spans="2:65" s="1" customFormat="1" ht="38.25" customHeight="1">
      <c r="B176" s="39"/>
      <c r="C176" s="181" t="s">
        <v>416</v>
      </c>
      <c r="D176" s="181" t="s">
        <v>123</v>
      </c>
      <c r="E176" s="182" t="s">
        <v>417</v>
      </c>
      <c r="F176" s="183" t="s">
        <v>418</v>
      </c>
      <c r="G176" s="184" t="s">
        <v>230</v>
      </c>
      <c r="H176" s="185">
        <v>185.232</v>
      </c>
      <c r="I176" s="186"/>
      <c r="J176" s="187">
        <f>ROUND(I176*H176,2)</f>
        <v>0</v>
      </c>
      <c r="K176" s="183" t="s">
        <v>127</v>
      </c>
      <c r="L176" s="59"/>
      <c r="M176" s="188" t="s">
        <v>22</v>
      </c>
      <c r="N176" s="189" t="s">
        <v>45</v>
      </c>
      <c r="O176" s="40"/>
      <c r="P176" s="190">
        <f>O176*H176</f>
        <v>0</v>
      </c>
      <c r="Q176" s="190">
        <v>0</v>
      </c>
      <c r="R176" s="190">
        <f>Q176*H176</f>
        <v>0</v>
      </c>
      <c r="S176" s="190">
        <v>0</v>
      </c>
      <c r="T176" s="191">
        <f>S176*H176</f>
        <v>0</v>
      </c>
      <c r="AR176" s="23" t="s">
        <v>138</v>
      </c>
      <c r="AT176" s="23" t="s">
        <v>123</v>
      </c>
      <c r="AU176" s="23" t="s">
        <v>82</v>
      </c>
      <c r="AY176" s="23" t="s">
        <v>122</v>
      </c>
      <c r="BE176" s="192">
        <f>IF(N176="základní",J176,0)</f>
        <v>0</v>
      </c>
      <c r="BF176" s="192">
        <f>IF(N176="snížená",J176,0)</f>
        <v>0</v>
      </c>
      <c r="BG176" s="192">
        <f>IF(N176="zákl. přenesená",J176,0)</f>
        <v>0</v>
      </c>
      <c r="BH176" s="192">
        <f>IF(N176="sníž. přenesená",J176,0)</f>
        <v>0</v>
      </c>
      <c r="BI176" s="192">
        <f>IF(N176="nulová",J176,0)</f>
        <v>0</v>
      </c>
      <c r="BJ176" s="23" t="s">
        <v>24</v>
      </c>
      <c r="BK176" s="192">
        <f>ROUND(I176*H176,2)</f>
        <v>0</v>
      </c>
      <c r="BL176" s="23" t="s">
        <v>138</v>
      </c>
      <c r="BM176" s="23" t="s">
        <v>419</v>
      </c>
    </row>
    <row r="177" spans="2:47" s="1" customFormat="1" ht="81">
      <c r="B177" s="39"/>
      <c r="C177" s="61"/>
      <c r="D177" s="195" t="s">
        <v>162</v>
      </c>
      <c r="E177" s="61"/>
      <c r="F177" s="218" t="s">
        <v>415</v>
      </c>
      <c r="G177" s="61"/>
      <c r="H177" s="61"/>
      <c r="I177" s="154"/>
      <c r="J177" s="61"/>
      <c r="K177" s="61"/>
      <c r="L177" s="59"/>
      <c r="M177" s="219"/>
      <c r="N177" s="40"/>
      <c r="O177" s="40"/>
      <c r="P177" s="40"/>
      <c r="Q177" s="40"/>
      <c r="R177" s="40"/>
      <c r="S177" s="40"/>
      <c r="T177" s="76"/>
      <c r="AT177" s="23" t="s">
        <v>162</v>
      </c>
      <c r="AU177" s="23" t="s">
        <v>82</v>
      </c>
    </row>
    <row r="178" spans="2:51" s="10" customFormat="1" ht="13.5">
      <c r="B178" s="193"/>
      <c r="C178" s="194"/>
      <c r="D178" s="195" t="s">
        <v>130</v>
      </c>
      <c r="E178" s="194"/>
      <c r="F178" s="197" t="s">
        <v>420</v>
      </c>
      <c r="G178" s="194"/>
      <c r="H178" s="198">
        <v>185.232</v>
      </c>
      <c r="I178" s="199"/>
      <c r="J178" s="194"/>
      <c r="K178" s="194"/>
      <c r="L178" s="200"/>
      <c r="M178" s="201"/>
      <c r="N178" s="202"/>
      <c r="O178" s="202"/>
      <c r="P178" s="202"/>
      <c r="Q178" s="202"/>
      <c r="R178" s="202"/>
      <c r="S178" s="202"/>
      <c r="T178" s="203"/>
      <c r="AT178" s="204" t="s">
        <v>130</v>
      </c>
      <c r="AU178" s="204" t="s">
        <v>82</v>
      </c>
      <c r="AV178" s="10" t="s">
        <v>82</v>
      </c>
      <c r="AW178" s="10" t="s">
        <v>6</v>
      </c>
      <c r="AX178" s="10" t="s">
        <v>24</v>
      </c>
      <c r="AY178" s="204" t="s">
        <v>122</v>
      </c>
    </row>
    <row r="179" spans="2:65" s="1" customFormat="1" ht="16.5" customHeight="1">
      <c r="B179" s="39"/>
      <c r="C179" s="181" t="s">
        <v>421</v>
      </c>
      <c r="D179" s="181" t="s">
        <v>123</v>
      </c>
      <c r="E179" s="182" t="s">
        <v>422</v>
      </c>
      <c r="F179" s="183" t="s">
        <v>423</v>
      </c>
      <c r="G179" s="184" t="s">
        <v>230</v>
      </c>
      <c r="H179" s="185">
        <v>7.718</v>
      </c>
      <c r="I179" s="186"/>
      <c r="J179" s="187">
        <f>ROUND(I179*H179,2)</f>
        <v>0</v>
      </c>
      <c r="K179" s="183" t="s">
        <v>127</v>
      </c>
      <c r="L179" s="59"/>
      <c r="M179" s="188" t="s">
        <v>22</v>
      </c>
      <c r="N179" s="189" t="s">
        <v>45</v>
      </c>
      <c r="O179" s="40"/>
      <c r="P179" s="190">
        <f>O179*H179</f>
        <v>0</v>
      </c>
      <c r="Q179" s="190">
        <v>0</v>
      </c>
      <c r="R179" s="190">
        <f>Q179*H179</f>
        <v>0</v>
      </c>
      <c r="S179" s="190">
        <v>0</v>
      </c>
      <c r="T179" s="191">
        <f>S179*H179</f>
        <v>0</v>
      </c>
      <c r="AR179" s="23" t="s">
        <v>138</v>
      </c>
      <c r="AT179" s="23" t="s">
        <v>123</v>
      </c>
      <c r="AU179" s="23" t="s">
        <v>82</v>
      </c>
      <c r="AY179" s="23" t="s">
        <v>122</v>
      </c>
      <c r="BE179" s="192">
        <f>IF(N179="základní",J179,0)</f>
        <v>0</v>
      </c>
      <c r="BF179" s="192">
        <f>IF(N179="snížená",J179,0)</f>
        <v>0</v>
      </c>
      <c r="BG179" s="192">
        <f>IF(N179="zákl. přenesená",J179,0)</f>
        <v>0</v>
      </c>
      <c r="BH179" s="192">
        <f>IF(N179="sníž. přenesená",J179,0)</f>
        <v>0</v>
      </c>
      <c r="BI179" s="192">
        <f>IF(N179="nulová",J179,0)</f>
        <v>0</v>
      </c>
      <c r="BJ179" s="23" t="s">
        <v>24</v>
      </c>
      <c r="BK179" s="192">
        <f>ROUND(I179*H179,2)</f>
        <v>0</v>
      </c>
      <c r="BL179" s="23" t="s">
        <v>138</v>
      </c>
      <c r="BM179" s="23" t="s">
        <v>424</v>
      </c>
    </row>
    <row r="180" spans="2:47" s="1" customFormat="1" ht="67.5">
      <c r="B180" s="39"/>
      <c r="C180" s="61"/>
      <c r="D180" s="195" t="s">
        <v>162</v>
      </c>
      <c r="E180" s="61"/>
      <c r="F180" s="218" t="s">
        <v>425</v>
      </c>
      <c r="G180" s="61"/>
      <c r="H180" s="61"/>
      <c r="I180" s="154"/>
      <c r="J180" s="61"/>
      <c r="K180" s="61"/>
      <c r="L180" s="59"/>
      <c r="M180" s="219"/>
      <c r="N180" s="40"/>
      <c r="O180" s="40"/>
      <c r="P180" s="40"/>
      <c r="Q180" s="40"/>
      <c r="R180" s="40"/>
      <c r="S180" s="40"/>
      <c r="T180" s="76"/>
      <c r="AT180" s="23" t="s">
        <v>162</v>
      </c>
      <c r="AU180" s="23" t="s">
        <v>82</v>
      </c>
    </row>
    <row r="181" spans="2:63" s="9" customFormat="1" ht="29.85" customHeight="1">
      <c r="B181" s="167"/>
      <c r="C181" s="168"/>
      <c r="D181" s="169" t="s">
        <v>73</v>
      </c>
      <c r="E181" s="216" t="s">
        <v>225</v>
      </c>
      <c r="F181" s="216" t="s">
        <v>226</v>
      </c>
      <c r="G181" s="168"/>
      <c r="H181" s="168"/>
      <c r="I181" s="171"/>
      <c r="J181" s="217">
        <f>BK181</f>
        <v>0</v>
      </c>
      <c r="K181" s="168"/>
      <c r="L181" s="173"/>
      <c r="M181" s="174"/>
      <c r="N181" s="175"/>
      <c r="O181" s="175"/>
      <c r="P181" s="176">
        <f>SUM(P182:P183)</f>
        <v>0</v>
      </c>
      <c r="Q181" s="175"/>
      <c r="R181" s="176">
        <f>SUM(R182:R183)</f>
        <v>0</v>
      </c>
      <c r="S181" s="175"/>
      <c r="T181" s="177">
        <f>SUM(T182:T183)</f>
        <v>0</v>
      </c>
      <c r="AR181" s="178" t="s">
        <v>24</v>
      </c>
      <c r="AT181" s="179" t="s">
        <v>73</v>
      </c>
      <c r="AU181" s="179" t="s">
        <v>24</v>
      </c>
      <c r="AY181" s="178" t="s">
        <v>122</v>
      </c>
      <c r="BK181" s="180">
        <f>SUM(BK182:BK183)</f>
        <v>0</v>
      </c>
    </row>
    <row r="182" spans="2:65" s="1" customFormat="1" ht="38.25" customHeight="1">
      <c r="B182" s="39"/>
      <c r="C182" s="181" t="s">
        <v>426</v>
      </c>
      <c r="D182" s="181" t="s">
        <v>123</v>
      </c>
      <c r="E182" s="182" t="s">
        <v>228</v>
      </c>
      <c r="F182" s="183" t="s">
        <v>229</v>
      </c>
      <c r="G182" s="184" t="s">
        <v>230</v>
      </c>
      <c r="H182" s="185">
        <v>33.203</v>
      </c>
      <c r="I182" s="186"/>
      <c r="J182" s="187">
        <f>ROUND(I182*H182,2)</f>
        <v>0</v>
      </c>
      <c r="K182" s="183" t="s">
        <v>127</v>
      </c>
      <c r="L182" s="59"/>
      <c r="M182" s="188" t="s">
        <v>22</v>
      </c>
      <c r="N182" s="189" t="s">
        <v>45</v>
      </c>
      <c r="O182" s="40"/>
      <c r="P182" s="190">
        <f>O182*H182</f>
        <v>0</v>
      </c>
      <c r="Q182" s="190">
        <v>0</v>
      </c>
      <c r="R182" s="190">
        <f>Q182*H182</f>
        <v>0</v>
      </c>
      <c r="S182" s="190">
        <v>0</v>
      </c>
      <c r="T182" s="191">
        <f>S182*H182</f>
        <v>0</v>
      </c>
      <c r="AR182" s="23" t="s">
        <v>138</v>
      </c>
      <c r="AT182" s="23" t="s">
        <v>123</v>
      </c>
      <c r="AU182" s="23" t="s">
        <v>82</v>
      </c>
      <c r="AY182" s="23" t="s">
        <v>122</v>
      </c>
      <c r="BE182" s="192">
        <f>IF(N182="základní",J182,0)</f>
        <v>0</v>
      </c>
      <c r="BF182" s="192">
        <f>IF(N182="snížená",J182,0)</f>
        <v>0</v>
      </c>
      <c r="BG182" s="192">
        <f>IF(N182="zákl. přenesená",J182,0)</f>
        <v>0</v>
      </c>
      <c r="BH182" s="192">
        <f>IF(N182="sníž. přenesená",J182,0)</f>
        <v>0</v>
      </c>
      <c r="BI182" s="192">
        <f>IF(N182="nulová",J182,0)</f>
        <v>0</v>
      </c>
      <c r="BJ182" s="23" t="s">
        <v>24</v>
      </c>
      <c r="BK182" s="192">
        <f>ROUND(I182*H182,2)</f>
        <v>0</v>
      </c>
      <c r="BL182" s="23" t="s">
        <v>138</v>
      </c>
      <c r="BM182" s="23" t="s">
        <v>427</v>
      </c>
    </row>
    <row r="183" spans="2:65" s="1" customFormat="1" ht="38.25" customHeight="1">
      <c r="B183" s="39"/>
      <c r="C183" s="181" t="s">
        <v>428</v>
      </c>
      <c r="D183" s="181" t="s">
        <v>123</v>
      </c>
      <c r="E183" s="182" t="s">
        <v>233</v>
      </c>
      <c r="F183" s="183" t="s">
        <v>234</v>
      </c>
      <c r="G183" s="184" t="s">
        <v>230</v>
      </c>
      <c r="H183" s="185">
        <v>33.203</v>
      </c>
      <c r="I183" s="186"/>
      <c r="J183" s="187">
        <f>ROUND(I183*H183,2)</f>
        <v>0</v>
      </c>
      <c r="K183" s="183" t="s">
        <v>127</v>
      </c>
      <c r="L183" s="59"/>
      <c r="M183" s="188" t="s">
        <v>22</v>
      </c>
      <c r="N183" s="205" t="s">
        <v>45</v>
      </c>
      <c r="O183" s="206"/>
      <c r="P183" s="207">
        <f>O183*H183</f>
        <v>0</v>
      </c>
      <c r="Q183" s="207">
        <v>0</v>
      </c>
      <c r="R183" s="207">
        <f>Q183*H183</f>
        <v>0</v>
      </c>
      <c r="S183" s="207">
        <v>0</v>
      </c>
      <c r="T183" s="208">
        <f>S183*H183</f>
        <v>0</v>
      </c>
      <c r="AR183" s="23" t="s">
        <v>138</v>
      </c>
      <c r="AT183" s="23" t="s">
        <v>123</v>
      </c>
      <c r="AU183" s="23" t="s">
        <v>82</v>
      </c>
      <c r="AY183" s="23" t="s">
        <v>122</v>
      </c>
      <c r="BE183" s="192">
        <f>IF(N183="základní",J183,0)</f>
        <v>0</v>
      </c>
      <c r="BF183" s="192">
        <f>IF(N183="snížená",J183,0)</f>
        <v>0</v>
      </c>
      <c r="BG183" s="192">
        <f>IF(N183="zákl. přenesená",J183,0)</f>
        <v>0</v>
      </c>
      <c r="BH183" s="192">
        <f>IF(N183="sníž. přenesená",J183,0)</f>
        <v>0</v>
      </c>
      <c r="BI183" s="192">
        <f>IF(N183="nulová",J183,0)</f>
        <v>0</v>
      </c>
      <c r="BJ183" s="23" t="s">
        <v>24</v>
      </c>
      <c r="BK183" s="192">
        <f>ROUND(I183*H183,2)</f>
        <v>0</v>
      </c>
      <c r="BL183" s="23" t="s">
        <v>138</v>
      </c>
      <c r="BM183" s="23" t="s">
        <v>429</v>
      </c>
    </row>
    <row r="184" spans="2:12" s="1" customFormat="1" ht="6.95" customHeight="1">
      <c r="B184" s="54"/>
      <c r="C184" s="55"/>
      <c r="D184" s="55"/>
      <c r="E184" s="55"/>
      <c r="F184" s="55"/>
      <c r="G184" s="55"/>
      <c r="H184" s="55"/>
      <c r="I184" s="137"/>
      <c r="J184" s="55"/>
      <c r="K184" s="55"/>
      <c r="L184" s="59"/>
    </row>
  </sheetData>
  <sheetProtection algorithmName="SHA-512" hashValue="3rvp7CrllKK+7F4Ez7GONrTEAXQzdAzMBtpLK+3/9iFfJQ/e+D1JHLBWQhi/u3d+Hd26xbjsBLGgnf9irw+Xcw==" saltValue="eTx6Sy3k3mcSuWrm3jrJjBn/034LK3NWQHg99fjHSlrZpgqfeVygLFlgEVwace+n1+ySMjJ0oc3+ZMpu4vPNcQ==" spinCount="100000" sheet="1" objects="1" scenarios="1" formatColumns="0" formatRows="0" autoFilter="0"/>
  <autoFilter ref="C84:K183"/>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6"/>
  <sheetViews>
    <sheetView showGridLines="0" tabSelected="1" workbookViewId="0" topLeftCell="A1">
      <pane ySplit="1" topLeftCell="A4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93</v>
      </c>
      <c r="G1" s="374" t="s">
        <v>94</v>
      </c>
      <c r="H1" s="374"/>
      <c r="I1" s="113"/>
      <c r="J1" s="112" t="s">
        <v>95</v>
      </c>
      <c r="K1" s="111" t="s">
        <v>96</v>
      </c>
      <c r="L1" s="112" t="s">
        <v>97</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89</v>
      </c>
    </row>
    <row r="3" spans="2:46" ht="6.95" customHeight="1">
      <c r="B3" s="24"/>
      <c r="C3" s="25"/>
      <c r="D3" s="25"/>
      <c r="E3" s="25"/>
      <c r="F3" s="25"/>
      <c r="G3" s="25"/>
      <c r="H3" s="25"/>
      <c r="I3" s="114"/>
      <c r="J3" s="25"/>
      <c r="K3" s="26"/>
      <c r="AT3" s="23" t="s">
        <v>82</v>
      </c>
    </row>
    <row r="4" spans="2:46" ht="36.95" customHeight="1">
      <c r="B4" s="27"/>
      <c r="C4" s="28"/>
      <c r="D4" s="29" t="s">
        <v>98</v>
      </c>
      <c r="E4" s="28"/>
      <c r="F4" s="28"/>
      <c r="G4" s="28"/>
      <c r="H4" s="28"/>
      <c r="I4" s="115"/>
      <c r="J4" s="28"/>
      <c r="K4" s="30"/>
      <c r="M4" s="31" t="s">
        <v>12</v>
      </c>
      <c r="AT4" s="23" t="s">
        <v>6</v>
      </c>
    </row>
    <row r="5" spans="2:11" ht="6.9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5" t="str">
        <f>'Rekapitulace stavby'!K6</f>
        <v>Oprava barokního opevnění Prahy - akt. verze 11-2017</v>
      </c>
      <c r="F7" s="376"/>
      <c r="G7" s="376"/>
      <c r="H7" s="376"/>
      <c r="I7" s="115"/>
      <c r="J7" s="28"/>
      <c r="K7" s="30"/>
    </row>
    <row r="8" spans="2:11" s="1" customFormat="1" ht="15">
      <c r="B8" s="39"/>
      <c r="C8" s="40"/>
      <c r="D8" s="36" t="s">
        <v>99</v>
      </c>
      <c r="E8" s="40"/>
      <c r="F8" s="40"/>
      <c r="G8" s="40"/>
      <c r="H8" s="40"/>
      <c r="I8" s="116"/>
      <c r="J8" s="40"/>
      <c r="K8" s="43"/>
    </row>
    <row r="9" spans="2:11" s="1" customFormat="1" ht="36.95" customHeight="1">
      <c r="B9" s="39"/>
      <c r="C9" s="40"/>
      <c r="D9" s="40"/>
      <c r="E9" s="377" t="s">
        <v>430</v>
      </c>
      <c r="F9" s="378"/>
      <c r="G9" s="378"/>
      <c r="H9" s="378"/>
      <c r="I9" s="116"/>
      <c r="J9" s="40"/>
      <c r="K9" s="43"/>
    </row>
    <row r="10" spans="2:11" s="1" customFormat="1" ht="13.5">
      <c r="B10" s="39"/>
      <c r="C10" s="40"/>
      <c r="D10" s="40"/>
      <c r="E10" s="40"/>
      <c r="F10" s="40"/>
      <c r="G10" s="40"/>
      <c r="H10" s="40"/>
      <c r="I10" s="116"/>
      <c r="J10" s="40"/>
      <c r="K10" s="43"/>
    </row>
    <row r="11" spans="2:11" s="1" customFormat="1" ht="14.45" customHeight="1">
      <c r="B11" s="39"/>
      <c r="C11" s="40"/>
      <c r="D11" s="36" t="s">
        <v>21</v>
      </c>
      <c r="E11" s="40"/>
      <c r="F11" s="34" t="s">
        <v>22</v>
      </c>
      <c r="G11" s="40"/>
      <c r="H11" s="40"/>
      <c r="I11" s="117" t="s">
        <v>23</v>
      </c>
      <c r="J11" s="34" t="s">
        <v>22</v>
      </c>
      <c r="K11" s="43"/>
    </row>
    <row r="12" spans="2:11" s="1" customFormat="1" ht="14.45" customHeight="1">
      <c r="B12" s="39"/>
      <c r="C12" s="40"/>
      <c r="D12" s="36" t="s">
        <v>25</v>
      </c>
      <c r="E12" s="40"/>
      <c r="F12" s="34" t="s">
        <v>26</v>
      </c>
      <c r="G12" s="40"/>
      <c r="H12" s="40"/>
      <c r="I12" s="117" t="s">
        <v>27</v>
      </c>
      <c r="J12" s="118">
        <f>'Rekapitulace stavby'!AN8</f>
        <v>43066</v>
      </c>
      <c r="K12" s="43"/>
    </row>
    <row r="13" spans="2:11" s="1" customFormat="1" ht="10.9" customHeight="1">
      <c r="B13" s="39"/>
      <c r="C13" s="40"/>
      <c r="D13" s="40"/>
      <c r="E13" s="40"/>
      <c r="F13" s="40"/>
      <c r="G13" s="40"/>
      <c r="H13" s="40"/>
      <c r="I13" s="116"/>
      <c r="J13" s="40"/>
      <c r="K13" s="43"/>
    </row>
    <row r="14" spans="2:11" s="1" customFormat="1" ht="14.45" customHeight="1">
      <c r="B14" s="39"/>
      <c r="C14" s="40"/>
      <c r="D14" s="36" t="s">
        <v>30</v>
      </c>
      <c r="E14" s="40"/>
      <c r="F14" s="40"/>
      <c r="G14" s="40"/>
      <c r="H14" s="40"/>
      <c r="I14" s="117" t="s">
        <v>31</v>
      </c>
      <c r="J14" s="34" t="str">
        <f>IF('Rekapitulace stavby'!AN10="","",'Rekapitulace stavby'!AN10)</f>
        <v/>
      </c>
      <c r="K14" s="43"/>
    </row>
    <row r="15" spans="2:11" s="1" customFormat="1" ht="18" customHeight="1">
      <c r="B15" s="39"/>
      <c r="C15" s="40"/>
      <c r="D15" s="40"/>
      <c r="E15" s="34" t="str">
        <f>IF('Rekapitulace stavby'!E11="","",'Rekapitulace stavby'!E11)</f>
        <v>Úřad vlády ČR</v>
      </c>
      <c r="F15" s="40"/>
      <c r="G15" s="40"/>
      <c r="H15" s="40"/>
      <c r="I15" s="117" t="s">
        <v>33</v>
      </c>
      <c r="J15" s="34"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6" t="s">
        <v>34</v>
      </c>
      <c r="E17" s="40"/>
      <c r="F17" s="40"/>
      <c r="G17" s="40"/>
      <c r="H17" s="40"/>
      <c r="I17" s="117" t="s">
        <v>31</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c>
      <c r="F18" s="40"/>
      <c r="G18" s="40"/>
      <c r="H18" s="40"/>
      <c r="I18" s="117" t="s">
        <v>33</v>
      </c>
      <c r="J18" s="34"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6" t="s">
        <v>36</v>
      </c>
      <c r="E20" s="40"/>
      <c r="F20" s="40"/>
      <c r="G20" s="40"/>
      <c r="H20" s="40"/>
      <c r="I20" s="117" t="s">
        <v>31</v>
      </c>
      <c r="J20" s="34" t="str">
        <f>IF('Rekapitulace stavby'!AN16="","",'Rekapitulace stavby'!AN16)</f>
        <v/>
      </c>
      <c r="K20" s="43"/>
    </row>
    <row r="21" spans="2:11" s="1" customFormat="1" ht="18" customHeight="1">
      <c r="B21" s="39"/>
      <c r="C21" s="40"/>
      <c r="D21" s="40"/>
      <c r="E21" s="34" t="str">
        <f>IF('Rekapitulace stavby'!E17="","",'Rekapitulace stavby'!E17)</f>
        <v xml:space="preserve"> </v>
      </c>
      <c r="F21" s="40"/>
      <c r="G21" s="40"/>
      <c r="H21" s="40"/>
      <c r="I21" s="117" t="s">
        <v>33</v>
      </c>
      <c r="J21" s="34"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6" t="s">
        <v>38</v>
      </c>
      <c r="E23" s="40"/>
      <c r="F23" s="40"/>
      <c r="G23" s="40"/>
      <c r="H23" s="40"/>
      <c r="I23" s="116"/>
      <c r="J23" s="40"/>
      <c r="K23" s="43"/>
    </row>
    <row r="24" spans="2:11" s="6" customFormat="1" ht="16.5" customHeight="1">
      <c r="B24" s="119"/>
      <c r="C24" s="120"/>
      <c r="D24" s="120"/>
      <c r="E24" s="339" t="s">
        <v>22</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c r="B30" s="39"/>
      <c r="C30" s="40"/>
      <c r="D30" s="47" t="s">
        <v>44</v>
      </c>
      <c r="E30" s="47" t="s">
        <v>45</v>
      </c>
      <c r="F30" s="128">
        <f>ROUND(SUM(BE80:BE105),2)</f>
        <v>0</v>
      </c>
      <c r="G30" s="40"/>
      <c r="H30" s="40"/>
      <c r="I30" s="129">
        <v>0.21</v>
      </c>
      <c r="J30" s="128">
        <f>ROUND(ROUND((SUM(BE80:BE105)),2)*I30,2)</f>
        <v>0</v>
      </c>
      <c r="K30" s="43"/>
    </row>
    <row r="31" spans="2:11" s="1" customFormat="1" ht="14.45" customHeight="1">
      <c r="B31" s="39"/>
      <c r="C31" s="40"/>
      <c r="D31" s="40"/>
      <c r="E31" s="47" t="s">
        <v>46</v>
      </c>
      <c r="F31" s="128">
        <f>ROUND(SUM(BF80:BF105),2)</f>
        <v>0</v>
      </c>
      <c r="G31" s="40"/>
      <c r="H31" s="40"/>
      <c r="I31" s="129">
        <v>0.15</v>
      </c>
      <c r="J31" s="128">
        <f>ROUND(ROUND((SUM(BF80:BF105)),2)*I31,2)</f>
        <v>0</v>
      </c>
      <c r="K31" s="43"/>
    </row>
    <row r="32" spans="2:11" s="1" customFormat="1" ht="14.45" customHeight="1" hidden="1">
      <c r="B32" s="39"/>
      <c r="C32" s="40"/>
      <c r="D32" s="40"/>
      <c r="E32" s="47" t="s">
        <v>47</v>
      </c>
      <c r="F32" s="128">
        <f>ROUND(SUM(BG80:BG105),2)</f>
        <v>0</v>
      </c>
      <c r="G32" s="40"/>
      <c r="H32" s="40"/>
      <c r="I32" s="129">
        <v>0.21</v>
      </c>
      <c r="J32" s="128">
        <v>0</v>
      </c>
      <c r="K32" s="43"/>
    </row>
    <row r="33" spans="2:11" s="1" customFormat="1" ht="14.45" customHeight="1" hidden="1">
      <c r="B33" s="39"/>
      <c r="C33" s="40"/>
      <c r="D33" s="40"/>
      <c r="E33" s="47" t="s">
        <v>48</v>
      </c>
      <c r="F33" s="128">
        <f>ROUND(SUM(BH80:BH105),2)</f>
        <v>0</v>
      </c>
      <c r="G33" s="40"/>
      <c r="H33" s="40"/>
      <c r="I33" s="129">
        <v>0.15</v>
      </c>
      <c r="J33" s="128">
        <v>0</v>
      </c>
      <c r="K33" s="43"/>
    </row>
    <row r="34" spans="2:11" s="1" customFormat="1" ht="14.45" customHeight="1" hidden="1">
      <c r="B34" s="39"/>
      <c r="C34" s="40"/>
      <c r="D34" s="40"/>
      <c r="E34" s="47" t="s">
        <v>49</v>
      </c>
      <c r="F34" s="128">
        <f>ROUND(SUM(BI80:BI105),2)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9" t="s">
        <v>101</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6" t="s">
        <v>18</v>
      </c>
      <c r="D44" s="40"/>
      <c r="E44" s="40"/>
      <c r="F44" s="40"/>
      <c r="G44" s="40"/>
      <c r="H44" s="40"/>
      <c r="I44" s="116"/>
      <c r="J44" s="40"/>
      <c r="K44" s="43"/>
    </row>
    <row r="45" spans="2:11" s="1" customFormat="1" ht="16.5" customHeight="1">
      <c r="B45" s="39"/>
      <c r="C45" s="40"/>
      <c r="D45" s="40"/>
      <c r="E45" s="375" t="str">
        <f>E7</f>
        <v>Oprava barokního opevnění Prahy - akt. verze 11-2017</v>
      </c>
      <c r="F45" s="376"/>
      <c r="G45" s="376"/>
      <c r="H45" s="376"/>
      <c r="I45" s="116"/>
      <c r="J45" s="40"/>
      <c r="K45" s="43"/>
    </row>
    <row r="46" spans="2:11" s="1" customFormat="1" ht="14.45" customHeight="1">
      <c r="B46" s="39"/>
      <c r="C46" s="36" t="s">
        <v>99</v>
      </c>
      <c r="D46" s="40"/>
      <c r="E46" s="40"/>
      <c r="F46" s="40"/>
      <c r="G46" s="40"/>
      <c r="H46" s="40"/>
      <c r="I46" s="116"/>
      <c r="J46" s="40"/>
      <c r="K46" s="43"/>
    </row>
    <row r="47" spans="2:11" s="1" customFormat="1" ht="17.25" customHeight="1">
      <c r="B47" s="39"/>
      <c r="C47" s="40"/>
      <c r="D47" s="40"/>
      <c r="E47" s="377" t="str">
        <f>E9</f>
        <v>2.1 - Opěrná zeď 1 - položky vyvolané přerušením prací</v>
      </c>
      <c r="F47" s="378"/>
      <c r="G47" s="378"/>
      <c r="H47" s="378"/>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6" t="s">
        <v>25</v>
      </c>
      <c r="D49" s="40"/>
      <c r="E49" s="40"/>
      <c r="F49" s="34" t="str">
        <f>F12</f>
        <v xml:space="preserve"> </v>
      </c>
      <c r="G49" s="40"/>
      <c r="H49" s="40"/>
      <c r="I49" s="117" t="s">
        <v>27</v>
      </c>
      <c r="J49" s="118">
        <f>IF(J12="","",J12)</f>
        <v>43066</v>
      </c>
      <c r="K49" s="43"/>
    </row>
    <row r="50" spans="2:11" s="1" customFormat="1" ht="6.95" customHeight="1">
      <c r="B50" s="39"/>
      <c r="C50" s="40"/>
      <c r="D50" s="40"/>
      <c r="E50" s="40"/>
      <c r="F50" s="40"/>
      <c r="G50" s="40"/>
      <c r="H50" s="40"/>
      <c r="I50" s="116"/>
      <c r="J50" s="40"/>
      <c r="K50" s="43"/>
    </row>
    <row r="51" spans="2:11" s="1" customFormat="1" ht="15">
      <c r="B51" s="39"/>
      <c r="C51" s="36" t="s">
        <v>30</v>
      </c>
      <c r="D51" s="40"/>
      <c r="E51" s="40"/>
      <c r="F51" s="34" t="str">
        <f>E15</f>
        <v>Úřad vlády ČR</v>
      </c>
      <c r="G51" s="40"/>
      <c r="H51" s="40"/>
      <c r="I51" s="117" t="s">
        <v>36</v>
      </c>
      <c r="J51" s="339" t="str">
        <f>E21</f>
        <v xml:space="preserve"> </v>
      </c>
      <c r="K51" s="43"/>
    </row>
    <row r="52" spans="2:11" s="1" customFormat="1" ht="14.45" customHeight="1">
      <c r="B52" s="39"/>
      <c r="C52" s="36" t="s">
        <v>34</v>
      </c>
      <c r="D52" s="40"/>
      <c r="E52" s="40"/>
      <c r="F52" s="34" t="str">
        <f>IF(E18="","",E18)</f>
        <v/>
      </c>
      <c r="G52" s="40"/>
      <c r="H52" s="40"/>
      <c r="I52" s="116"/>
      <c r="J52" s="370"/>
      <c r="K52" s="43"/>
    </row>
    <row r="53" spans="2:11" s="1" customFormat="1" ht="10.35" customHeight="1">
      <c r="B53" s="39"/>
      <c r="C53" s="40"/>
      <c r="D53" s="40"/>
      <c r="E53" s="40"/>
      <c r="F53" s="40"/>
      <c r="G53" s="40"/>
      <c r="H53" s="40"/>
      <c r="I53" s="116"/>
      <c r="J53" s="40"/>
      <c r="K53" s="43"/>
    </row>
    <row r="54" spans="2:11" s="1" customFormat="1" ht="29.25" customHeight="1">
      <c r="B54" s="39"/>
      <c r="C54" s="142" t="s">
        <v>102</v>
      </c>
      <c r="D54" s="130"/>
      <c r="E54" s="130"/>
      <c r="F54" s="130"/>
      <c r="G54" s="130"/>
      <c r="H54" s="130"/>
      <c r="I54" s="143"/>
      <c r="J54" s="144" t="s">
        <v>103</v>
      </c>
      <c r="K54" s="145"/>
    </row>
    <row r="55" spans="2:11" s="1" customFormat="1" ht="10.35" customHeight="1">
      <c r="B55" s="39"/>
      <c r="C55" s="40"/>
      <c r="D55" s="40"/>
      <c r="E55" s="40"/>
      <c r="F55" s="40"/>
      <c r="G55" s="40"/>
      <c r="H55" s="40"/>
      <c r="I55" s="116"/>
      <c r="J55" s="40"/>
      <c r="K55" s="43"/>
    </row>
    <row r="56" spans="2:47" s="1" customFormat="1" ht="29.25" customHeight="1">
      <c r="B56" s="39"/>
      <c r="C56" s="146" t="s">
        <v>104</v>
      </c>
      <c r="D56" s="40"/>
      <c r="E56" s="40"/>
      <c r="F56" s="40"/>
      <c r="G56" s="40"/>
      <c r="H56" s="40"/>
      <c r="I56" s="116"/>
      <c r="J56" s="126">
        <f>J80</f>
        <v>0</v>
      </c>
      <c r="K56" s="43"/>
      <c r="AU56" s="23" t="s">
        <v>105</v>
      </c>
    </row>
    <row r="57" spans="2:11" s="7" customFormat="1" ht="24.95" customHeight="1">
      <c r="B57" s="147"/>
      <c r="C57" s="148"/>
      <c r="D57" s="149" t="s">
        <v>151</v>
      </c>
      <c r="E57" s="150"/>
      <c r="F57" s="150"/>
      <c r="G57" s="150"/>
      <c r="H57" s="150"/>
      <c r="I57" s="151"/>
      <c r="J57" s="152">
        <f>J81</f>
        <v>0</v>
      </c>
      <c r="K57" s="153"/>
    </row>
    <row r="58" spans="2:11" s="11" customFormat="1" ht="19.9" customHeight="1">
      <c r="B58" s="209"/>
      <c r="C58" s="210"/>
      <c r="D58" s="211" t="s">
        <v>152</v>
      </c>
      <c r="E58" s="212"/>
      <c r="F58" s="212"/>
      <c r="G58" s="212"/>
      <c r="H58" s="212"/>
      <c r="I58" s="213"/>
      <c r="J58" s="214">
        <f>J82</f>
        <v>0</v>
      </c>
      <c r="K58" s="215"/>
    </row>
    <row r="59" spans="2:11" s="11" customFormat="1" ht="19.9" customHeight="1">
      <c r="B59" s="209"/>
      <c r="C59" s="210"/>
      <c r="D59" s="211" t="s">
        <v>239</v>
      </c>
      <c r="E59" s="212"/>
      <c r="F59" s="212"/>
      <c r="G59" s="212"/>
      <c r="H59" s="212"/>
      <c r="I59" s="213"/>
      <c r="J59" s="214">
        <f>J93</f>
        <v>0</v>
      </c>
      <c r="K59" s="215"/>
    </row>
    <row r="60" spans="2:11" s="11" customFormat="1" ht="19.9" customHeight="1">
      <c r="B60" s="209"/>
      <c r="C60" s="210"/>
      <c r="D60" s="211" t="s">
        <v>153</v>
      </c>
      <c r="E60" s="212"/>
      <c r="F60" s="212"/>
      <c r="G60" s="212"/>
      <c r="H60" s="212"/>
      <c r="I60" s="213"/>
      <c r="J60" s="214">
        <f>J98</f>
        <v>0</v>
      </c>
      <c r="K60" s="215"/>
    </row>
    <row r="61" spans="2:11" s="1" customFormat="1" ht="21.75" customHeight="1">
      <c r="B61" s="39"/>
      <c r="C61" s="40"/>
      <c r="D61" s="40"/>
      <c r="E61" s="40"/>
      <c r="F61" s="40"/>
      <c r="G61" s="40"/>
      <c r="H61" s="40"/>
      <c r="I61" s="116"/>
      <c r="J61" s="40"/>
      <c r="K61" s="43"/>
    </row>
    <row r="62" spans="2:11" s="1" customFormat="1" ht="6.95" customHeight="1">
      <c r="B62" s="54"/>
      <c r="C62" s="55"/>
      <c r="D62" s="55"/>
      <c r="E62" s="55"/>
      <c r="F62" s="55"/>
      <c r="G62" s="55"/>
      <c r="H62" s="55"/>
      <c r="I62" s="137"/>
      <c r="J62" s="55"/>
      <c r="K62" s="56"/>
    </row>
    <row r="66" spans="2:12" s="1" customFormat="1" ht="6.95" customHeight="1">
      <c r="B66" s="57"/>
      <c r="C66" s="58"/>
      <c r="D66" s="58"/>
      <c r="E66" s="58"/>
      <c r="F66" s="58"/>
      <c r="G66" s="58"/>
      <c r="H66" s="58"/>
      <c r="I66" s="140"/>
      <c r="J66" s="58"/>
      <c r="K66" s="58"/>
      <c r="L66" s="59"/>
    </row>
    <row r="67" spans="2:12" s="1" customFormat="1" ht="36.95" customHeight="1">
      <c r="B67" s="39"/>
      <c r="C67" s="60" t="s">
        <v>107</v>
      </c>
      <c r="D67" s="61"/>
      <c r="E67" s="61"/>
      <c r="F67" s="61"/>
      <c r="G67" s="61"/>
      <c r="H67" s="61"/>
      <c r="I67" s="154"/>
      <c r="J67" s="61"/>
      <c r="K67" s="61"/>
      <c r="L67" s="59"/>
    </row>
    <row r="68" spans="2:12" s="1" customFormat="1" ht="6.95" customHeight="1">
      <c r="B68" s="39"/>
      <c r="C68" s="61"/>
      <c r="D68" s="61"/>
      <c r="E68" s="61"/>
      <c r="F68" s="61"/>
      <c r="G68" s="61"/>
      <c r="H68" s="61"/>
      <c r="I68" s="154"/>
      <c r="J68" s="61"/>
      <c r="K68" s="61"/>
      <c r="L68" s="59"/>
    </row>
    <row r="69" spans="2:12" s="1" customFormat="1" ht="14.45" customHeight="1">
      <c r="B69" s="39"/>
      <c r="C69" s="63" t="s">
        <v>18</v>
      </c>
      <c r="D69" s="61"/>
      <c r="E69" s="61"/>
      <c r="F69" s="61"/>
      <c r="G69" s="61"/>
      <c r="H69" s="61"/>
      <c r="I69" s="154"/>
      <c r="J69" s="61"/>
      <c r="K69" s="61"/>
      <c r="L69" s="59"/>
    </row>
    <row r="70" spans="2:12" s="1" customFormat="1" ht="16.5" customHeight="1">
      <c r="B70" s="39"/>
      <c r="C70" s="61"/>
      <c r="D70" s="61"/>
      <c r="E70" s="371" t="str">
        <f>E7</f>
        <v>Oprava barokního opevnění Prahy - akt. verze 11-2017</v>
      </c>
      <c r="F70" s="372"/>
      <c r="G70" s="372"/>
      <c r="H70" s="372"/>
      <c r="I70" s="154"/>
      <c r="J70" s="61"/>
      <c r="K70" s="61"/>
      <c r="L70" s="59"/>
    </row>
    <row r="71" spans="2:12" s="1" customFormat="1" ht="14.45" customHeight="1">
      <c r="B71" s="39"/>
      <c r="C71" s="63" t="s">
        <v>99</v>
      </c>
      <c r="D71" s="61"/>
      <c r="E71" s="61"/>
      <c r="F71" s="61"/>
      <c r="G71" s="61"/>
      <c r="H71" s="61"/>
      <c r="I71" s="154"/>
      <c r="J71" s="61"/>
      <c r="K71" s="61"/>
      <c r="L71" s="59"/>
    </row>
    <row r="72" spans="2:12" s="1" customFormat="1" ht="17.25" customHeight="1">
      <c r="B72" s="39"/>
      <c r="C72" s="61"/>
      <c r="D72" s="61"/>
      <c r="E72" s="350" t="str">
        <f>E9</f>
        <v>2.1 - Opěrná zeď 1 - položky vyvolané přerušením prací</v>
      </c>
      <c r="F72" s="373"/>
      <c r="G72" s="373"/>
      <c r="H72" s="373"/>
      <c r="I72" s="154"/>
      <c r="J72" s="61"/>
      <c r="K72" s="61"/>
      <c r="L72" s="59"/>
    </row>
    <row r="73" spans="2:12" s="1" customFormat="1" ht="6.95" customHeight="1">
      <c r="B73" s="39"/>
      <c r="C73" s="61"/>
      <c r="D73" s="61"/>
      <c r="E73" s="61"/>
      <c r="F73" s="61"/>
      <c r="G73" s="61"/>
      <c r="H73" s="61"/>
      <c r="I73" s="154"/>
      <c r="J73" s="61"/>
      <c r="K73" s="61"/>
      <c r="L73" s="59"/>
    </row>
    <row r="74" spans="2:12" s="1" customFormat="1" ht="18" customHeight="1">
      <c r="B74" s="39"/>
      <c r="C74" s="63" t="s">
        <v>25</v>
      </c>
      <c r="D74" s="61"/>
      <c r="E74" s="61"/>
      <c r="F74" s="155" t="str">
        <f>F12</f>
        <v xml:space="preserve"> </v>
      </c>
      <c r="G74" s="61"/>
      <c r="H74" s="61"/>
      <c r="I74" s="156" t="s">
        <v>27</v>
      </c>
      <c r="J74" s="71">
        <f>IF(J12="","",J12)</f>
        <v>43066</v>
      </c>
      <c r="K74" s="61"/>
      <c r="L74" s="59"/>
    </row>
    <row r="75" spans="2:12" s="1" customFormat="1" ht="6.95" customHeight="1">
      <c r="B75" s="39"/>
      <c r="C75" s="61"/>
      <c r="D75" s="61"/>
      <c r="E75" s="61"/>
      <c r="F75" s="61"/>
      <c r="G75" s="61"/>
      <c r="H75" s="61"/>
      <c r="I75" s="154"/>
      <c r="J75" s="61"/>
      <c r="K75" s="61"/>
      <c r="L75" s="59"/>
    </row>
    <row r="76" spans="2:12" s="1" customFormat="1" ht="15">
      <c r="B76" s="39"/>
      <c r="C76" s="63" t="s">
        <v>30</v>
      </c>
      <c r="D76" s="61"/>
      <c r="E76" s="61"/>
      <c r="F76" s="155" t="str">
        <f>E15</f>
        <v>Úřad vlády ČR</v>
      </c>
      <c r="G76" s="61"/>
      <c r="H76" s="61"/>
      <c r="I76" s="156" t="s">
        <v>36</v>
      </c>
      <c r="J76" s="155" t="str">
        <f>E21</f>
        <v xml:space="preserve"> </v>
      </c>
      <c r="K76" s="61"/>
      <c r="L76" s="59"/>
    </row>
    <row r="77" spans="2:12" s="1" customFormat="1" ht="14.45" customHeight="1">
      <c r="B77" s="39"/>
      <c r="C77" s="63" t="s">
        <v>34</v>
      </c>
      <c r="D77" s="61"/>
      <c r="E77" s="61"/>
      <c r="F77" s="155" t="str">
        <f>IF(E18="","",E18)</f>
        <v/>
      </c>
      <c r="G77" s="61"/>
      <c r="H77" s="61"/>
      <c r="I77" s="154"/>
      <c r="J77" s="61"/>
      <c r="K77" s="61"/>
      <c r="L77" s="59"/>
    </row>
    <row r="78" spans="2:12" s="1" customFormat="1" ht="10.35" customHeight="1">
      <c r="B78" s="39"/>
      <c r="C78" s="61"/>
      <c r="D78" s="61"/>
      <c r="E78" s="61"/>
      <c r="F78" s="61"/>
      <c r="G78" s="61"/>
      <c r="H78" s="61"/>
      <c r="I78" s="154"/>
      <c r="J78" s="61"/>
      <c r="K78" s="61"/>
      <c r="L78" s="59"/>
    </row>
    <row r="79" spans="2:20" s="8" customFormat="1" ht="29.25" customHeight="1">
      <c r="B79" s="157"/>
      <c r="C79" s="158" t="s">
        <v>108</v>
      </c>
      <c r="D79" s="159" t="s">
        <v>59</v>
      </c>
      <c r="E79" s="159" t="s">
        <v>55</v>
      </c>
      <c r="F79" s="159" t="s">
        <v>109</v>
      </c>
      <c r="G79" s="159" t="s">
        <v>110</v>
      </c>
      <c r="H79" s="159" t="s">
        <v>111</v>
      </c>
      <c r="I79" s="160" t="s">
        <v>112</v>
      </c>
      <c r="J79" s="159" t="s">
        <v>103</v>
      </c>
      <c r="K79" s="161" t="s">
        <v>113</v>
      </c>
      <c r="L79" s="162"/>
      <c r="M79" s="79" t="s">
        <v>114</v>
      </c>
      <c r="N79" s="80" t="s">
        <v>44</v>
      </c>
      <c r="O79" s="80" t="s">
        <v>115</v>
      </c>
      <c r="P79" s="80" t="s">
        <v>116</v>
      </c>
      <c r="Q79" s="80" t="s">
        <v>117</v>
      </c>
      <c r="R79" s="80" t="s">
        <v>118</v>
      </c>
      <c r="S79" s="80" t="s">
        <v>119</v>
      </c>
      <c r="T79" s="81" t="s">
        <v>120</v>
      </c>
    </row>
    <row r="80" spans="2:63" s="1" customFormat="1" ht="29.25" customHeight="1">
      <c r="B80" s="39"/>
      <c r="C80" s="85" t="s">
        <v>104</v>
      </c>
      <c r="D80" s="61"/>
      <c r="E80" s="61"/>
      <c r="F80" s="61"/>
      <c r="G80" s="61"/>
      <c r="H80" s="61"/>
      <c r="I80" s="154"/>
      <c r="J80" s="163">
        <f>BK80</f>
        <v>0</v>
      </c>
      <c r="K80" s="61"/>
      <c r="L80" s="59"/>
      <c r="M80" s="82"/>
      <c r="N80" s="83"/>
      <c r="O80" s="83"/>
      <c r="P80" s="164">
        <f>P81</f>
        <v>0</v>
      </c>
      <c r="Q80" s="83"/>
      <c r="R80" s="164">
        <f>R81</f>
        <v>0</v>
      </c>
      <c r="S80" s="83"/>
      <c r="T80" s="165">
        <f>T81</f>
        <v>0</v>
      </c>
      <c r="AT80" s="23" t="s">
        <v>73</v>
      </c>
      <c r="AU80" s="23" t="s">
        <v>105</v>
      </c>
      <c r="BK80" s="166">
        <f>BK81</f>
        <v>0</v>
      </c>
    </row>
    <row r="81" spans="2:63" s="9" customFormat="1" ht="37.35" customHeight="1">
      <c r="B81" s="167"/>
      <c r="C81" s="168"/>
      <c r="D81" s="169" t="s">
        <v>73</v>
      </c>
      <c r="E81" s="170" t="s">
        <v>155</v>
      </c>
      <c r="F81" s="170" t="s">
        <v>156</v>
      </c>
      <c r="G81" s="168"/>
      <c r="H81" s="168"/>
      <c r="I81" s="171"/>
      <c r="J81" s="172">
        <f>BK81</f>
        <v>0</v>
      </c>
      <c r="K81" s="168"/>
      <c r="L81" s="173"/>
      <c r="M81" s="174"/>
      <c r="N81" s="175"/>
      <c r="O81" s="175"/>
      <c r="P81" s="176">
        <f>P82+P93+P98</f>
        <v>0</v>
      </c>
      <c r="Q81" s="175"/>
      <c r="R81" s="176">
        <f>R82+R93+R98</f>
        <v>0</v>
      </c>
      <c r="S81" s="175"/>
      <c r="T81" s="177">
        <f>T82+T93+T98</f>
        <v>0</v>
      </c>
      <c r="AR81" s="178" t="s">
        <v>24</v>
      </c>
      <c r="AT81" s="179" t="s">
        <v>73</v>
      </c>
      <c r="AU81" s="179" t="s">
        <v>74</v>
      </c>
      <c r="AY81" s="178" t="s">
        <v>122</v>
      </c>
      <c r="BK81" s="180">
        <f>BK82+BK93+BK98</f>
        <v>0</v>
      </c>
    </row>
    <row r="82" spans="2:63" s="9" customFormat="1" ht="19.9" customHeight="1">
      <c r="B82" s="167"/>
      <c r="C82" s="168"/>
      <c r="D82" s="169" t="s">
        <v>73</v>
      </c>
      <c r="E82" s="216" t="s">
        <v>24</v>
      </c>
      <c r="F82" s="216" t="s">
        <v>157</v>
      </c>
      <c r="G82" s="168"/>
      <c r="H82" s="168"/>
      <c r="I82" s="171"/>
      <c r="J82" s="217">
        <f>BK82</f>
        <v>0</v>
      </c>
      <c r="K82" s="168"/>
      <c r="L82" s="173"/>
      <c r="M82" s="174"/>
      <c r="N82" s="175"/>
      <c r="O82" s="175"/>
      <c r="P82" s="176">
        <f>SUM(P83:P92)</f>
        <v>0</v>
      </c>
      <c r="Q82" s="175"/>
      <c r="R82" s="176">
        <f>SUM(R83:R92)</f>
        <v>0</v>
      </c>
      <c r="S82" s="175"/>
      <c r="T82" s="177">
        <f>SUM(T83:T92)</f>
        <v>0</v>
      </c>
      <c r="AR82" s="178" t="s">
        <v>24</v>
      </c>
      <c r="AT82" s="179" t="s">
        <v>73</v>
      </c>
      <c r="AU82" s="179" t="s">
        <v>24</v>
      </c>
      <c r="AY82" s="178" t="s">
        <v>122</v>
      </c>
      <c r="BK82" s="180">
        <f>SUM(BK83:BK92)</f>
        <v>0</v>
      </c>
    </row>
    <row r="83" spans="2:65" s="1" customFormat="1" ht="16.5" customHeight="1">
      <c r="B83" s="39"/>
      <c r="C83" s="181" t="s">
        <v>24</v>
      </c>
      <c r="D83" s="181" t="s">
        <v>123</v>
      </c>
      <c r="E83" s="182" t="s">
        <v>431</v>
      </c>
      <c r="F83" s="183" t="s">
        <v>432</v>
      </c>
      <c r="G83" s="184" t="s">
        <v>244</v>
      </c>
      <c r="H83" s="185">
        <v>16.8</v>
      </c>
      <c r="I83" s="186"/>
      <c r="J83" s="187">
        <f>ROUND(I83*H83,2)</f>
        <v>0</v>
      </c>
      <c r="K83" s="183" t="s">
        <v>22</v>
      </c>
      <c r="L83" s="59"/>
      <c r="M83" s="188" t="s">
        <v>22</v>
      </c>
      <c r="N83" s="189" t="s">
        <v>45</v>
      </c>
      <c r="O83" s="40"/>
      <c r="P83" s="190">
        <f>O83*H83</f>
        <v>0</v>
      </c>
      <c r="Q83" s="190">
        <v>0</v>
      </c>
      <c r="R83" s="190">
        <f>Q83*H83</f>
        <v>0</v>
      </c>
      <c r="S83" s="190">
        <v>0</v>
      </c>
      <c r="T83" s="191">
        <f>S83*H83</f>
        <v>0</v>
      </c>
      <c r="AR83" s="23" t="s">
        <v>138</v>
      </c>
      <c r="AT83" s="23" t="s">
        <v>123</v>
      </c>
      <c r="AU83" s="23" t="s">
        <v>82</v>
      </c>
      <c r="AY83" s="23" t="s">
        <v>122</v>
      </c>
      <c r="BE83" s="192">
        <f>IF(N83="základní",J83,0)</f>
        <v>0</v>
      </c>
      <c r="BF83" s="192">
        <f>IF(N83="snížená",J83,0)</f>
        <v>0</v>
      </c>
      <c r="BG83" s="192">
        <f>IF(N83="zákl. přenesená",J83,0)</f>
        <v>0</v>
      </c>
      <c r="BH83" s="192">
        <f>IF(N83="sníž. přenesená",J83,0)</f>
        <v>0</v>
      </c>
      <c r="BI83" s="192">
        <f>IF(N83="nulová",J83,0)</f>
        <v>0</v>
      </c>
      <c r="BJ83" s="23" t="s">
        <v>24</v>
      </c>
      <c r="BK83" s="192">
        <f>ROUND(I83*H83,2)</f>
        <v>0</v>
      </c>
      <c r="BL83" s="23" t="s">
        <v>138</v>
      </c>
      <c r="BM83" s="23" t="s">
        <v>433</v>
      </c>
    </row>
    <row r="84" spans="2:51" s="10" customFormat="1" ht="13.5">
      <c r="B84" s="193"/>
      <c r="C84" s="194"/>
      <c r="D84" s="195" t="s">
        <v>130</v>
      </c>
      <c r="E84" s="196" t="s">
        <v>22</v>
      </c>
      <c r="F84" s="197" t="s">
        <v>434</v>
      </c>
      <c r="G84" s="194"/>
      <c r="H84" s="198">
        <v>16.8</v>
      </c>
      <c r="I84" s="199"/>
      <c r="J84" s="194"/>
      <c r="K84" s="194"/>
      <c r="L84" s="200"/>
      <c r="M84" s="201"/>
      <c r="N84" s="202"/>
      <c r="O84" s="202"/>
      <c r="P84" s="202"/>
      <c r="Q84" s="202"/>
      <c r="R84" s="202"/>
      <c r="S84" s="202"/>
      <c r="T84" s="203"/>
      <c r="AT84" s="204" t="s">
        <v>130</v>
      </c>
      <c r="AU84" s="204" t="s">
        <v>82</v>
      </c>
      <c r="AV84" s="10" t="s">
        <v>82</v>
      </c>
      <c r="AW84" s="10" t="s">
        <v>37</v>
      </c>
      <c r="AX84" s="10" t="s">
        <v>24</v>
      </c>
      <c r="AY84" s="204" t="s">
        <v>122</v>
      </c>
    </row>
    <row r="85" spans="2:65" s="1" customFormat="1" ht="38.25" customHeight="1">
      <c r="B85" s="39"/>
      <c r="C85" s="181" t="s">
        <v>82</v>
      </c>
      <c r="D85" s="181" t="s">
        <v>123</v>
      </c>
      <c r="E85" s="182" t="s">
        <v>252</v>
      </c>
      <c r="F85" s="183" t="s">
        <v>253</v>
      </c>
      <c r="G85" s="184" t="s">
        <v>244</v>
      </c>
      <c r="H85" s="185">
        <v>16.8</v>
      </c>
      <c r="I85" s="186"/>
      <c r="J85" s="187">
        <f>ROUND(I85*H85,2)</f>
        <v>0</v>
      </c>
      <c r="K85" s="183" t="s">
        <v>127</v>
      </c>
      <c r="L85" s="59"/>
      <c r="M85" s="188" t="s">
        <v>22</v>
      </c>
      <c r="N85" s="189" t="s">
        <v>45</v>
      </c>
      <c r="O85" s="40"/>
      <c r="P85" s="190">
        <f>O85*H85</f>
        <v>0</v>
      </c>
      <c r="Q85" s="190">
        <v>0</v>
      </c>
      <c r="R85" s="190">
        <f>Q85*H85</f>
        <v>0</v>
      </c>
      <c r="S85" s="190">
        <v>0</v>
      </c>
      <c r="T85" s="191">
        <f>S85*H85</f>
        <v>0</v>
      </c>
      <c r="AR85" s="23" t="s">
        <v>138</v>
      </c>
      <c r="AT85" s="23" t="s">
        <v>123</v>
      </c>
      <c r="AU85" s="23" t="s">
        <v>82</v>
      </c>
      <c r="AY85" s="23" t="s">
        <v>122</v>
      </c>
      <c r="BE85" s="192">
        <f>IF(N85="základní",J85,0)</f>
        <v>0</v>
      </c>
      <c r="BF85" s="192">
        <f>IF(N85="snížená",J85,0)</f>
        <v>0</v>
      </c>
      <c r="BG85" s="192">
        <f>IF(N85="zákl. přenesená",J85,0)</f>
        <v>0</v>
      </c>
      <c r="BH85" s="192">
        <f>IF(N85="sníž. přenesená",J85,0)</f>
        <v>0</v>
      </c>
      <c r="BI85" s="192">
        <f>IF(N85="nulová",J85,0)</f>
        <v>0</v>
      </c>
      <c r="BJ85" s="23" t="s">
        <v>24</v>
      </c>
      <c r="BK85" s="192">
        <f>ROUND(I85*H85,2)</f>
        <v>0</v>
      </c>
      <c r="BL85" s="23" t="s">
        <v>138</v>
      </c>
      <c r="BM85" s="23" t="s">
        <v>435</v>
      </c>
    </row>
    <row r="86" spans="2:47" s="1" customFormat="1" ht="189">
      <c r="B86" s="39"/>
      <c r="C86" s="61"/>
      <c r="D86" s="195" t="s">
        <v>162</v>
      </c>
      <c r="E86" s="61"/>
      <c r="F86" s="218" t="s">
        <v>255</v>
      </c>
      <c r="G86" s="61"/>
      <c r="H86" s="61"/>
      <c r="I86" s="154"/>
      <c r="J86" s="61"/>
      <c r="K86" s="61"/>
      <c r="L86" s="59"/>
      <c r="M86" s="219"/>
      <c r="N86" s="40"/>
      <c r="O86" s="40"/>
      <c r="P86" s="40"/>
      <c r="Q86" s="40"/>
      <c r="R86" s="40"/>
      <c r="S86" s="40"/>
      <c r="T86" s="76"/>
      <c r="AT86" s="23" t="s">
        <v>162</v>
      </c>
      <c r="AU86" s="23" t="s">
        <v>82</v>
      </c>
    </row>
    <row r="87" spans="2:51" s="10" customFormat="1" ht="13.5">
      <c r="B87" s="193"/>
      <c r="C87" s="194"/>
      <c r="D87" s="195" t="s">
        <v>130</v>
      </c>
      <c r="E87" s="196" t="s">
        <v>22</v>
      </c>
      <c r="F87" s="197" t="s">
        <v>434</v>
      </c>
      <c r="G87" s="194"/>
      <c r="H87" s="198">
        <v>16.8</v>
      </c>
      <c r="I87" s="199"/>
      <c r="J87" s="194"/>
      <c r="K87" s="194"/>
      <c r="L87" s="200"/>
      <c r="M87" s="201"/>
      <c r="N87" s="202"/>
      <c r="O87" s="202"/>
      <c r="P87" s="202"/>
      <c r="Q87" s="202"/>
      <c r="R87" s="202"/>
      <c r="S87" s="202"/>
      <c r="T87" s="203"/>
      <c r="AT87" s="204" t="s">
        <v>130</v>
      </c>
      <c r="AU87" s="204" t="s">
        <v>82</v>
      </c>
      <c r="AV87" s="10" t="s">
        <v>82</v>
      </c>
      <c r="AW87" s="10" t="s">
        <v>37</v>
      </c>
      <c r="AX87" s="10" t="s">
        <v>24</v>
      </c>
      <c r="AY87" s="204" t="s">
        <v>122</v>
      </c>
    </row>
    <row r="88" spans="2:65" s="1" customFormat="1" ht="25.5" customHeight="1">
      <c r="B88" s="39"/>
      <c r="C88" s="181" t="s">
        <v>90</v>
      </c>
      <c r="D88" s="181" t="s">
        <v>123</v>
      </c>
      <c r="E88" s="182" t="s">
        <v>257</v>
      </c>
      <c r="F88" s="183" t="s">
        <v>258</v>
      </c>
      <c r="G88" s="184" t="s">
        <v>244</v>
      </c>
      <c r="H88" s="185">
        <v>252</v>
      </c>
      <c r="I88" s="186"/>
      <c r="J88" s="187">
        <f>ROUND(I88*H88,2)</f>
        <v>0</v>
      </c>
      <c r="K88" s="183" t="s">
        <v>127</v>
      </c>
      <c r="L88" s="59"/>
      <c r="M88" s="188" t="s">
        <v>22</v>
      </c>
      <c r="N88" s="189" t="s">
        <v>45</v>
      </c>
      <c r="O88" s="40"/>
      <c r="P88" s="190">
        <f>O88*H88</f>
        <v>0</v>
      </c>
      <c r="Q88" s="190">
        <v>0</v>
      </c>
      <c r="R88" s="190">
        <f>Q88*H88</f>
        <v>0</v>
      </c>
      <c r="S88" s="190">
        <v>0</v>
      </c>
      <c r="T88" s="191">
        <f>S88*H88</f>
        <v>0</v>
      </c>
      <c r="AR88" s="23" t="s">
        <v>138</v>
      </c>
      <c r="AT88" s="23" t="s">
        <v>123</v>
      </c>
      <c r="AU88" s="23" t="s">
        <v>82</v>
      </c>
      <c r="AY88" s="23" t="s">
        <v>122</v>
      </c>
      <c r="BE88" s="192">
        <f>IF(N88="základní",J88,0)</f>
        <v>0</v>
      </c>
      <c r="BF88" s="192">
        <f>IF(N88="snížená",J88,0)</f>
        <v>0</v>
      </c>
      <c r="BG88" s="192">
        <f>IF(N88="zákl. přenesená",J88,0)</f>
        <v>0</v>
      </c>
      <c r="BH88" s="192">
        <f>IF(N88="sníž. přenesená",J88,0)</f>
        <v>0</v>
      </c>
      <c r="BI88" s="192">
        <f>IF(N88="nulová",J88,0)</f>
        <v>0</v>
      </c>
      <c r="BJ88" s="23" t="s">
        <v>24</v>
      </c>
      <c r="BK88" s="192">
        <f>ROUND(I88*H88,2)</f>
        <v>0</v>
      </c>
      <c r="BL88" s="23" t="s">
        <v>138</v>
      </c>
      <c r="BM88" s="23" t="s">
        <v>436</v>
      </c>
    </row>
    <row r="89" spans="2:51" s="10" customFormat="1" ht="13.5">
      <c r="B89" s="193"/>
      <c r="C89" s="194"/>
      <c r="D89" s="195" t="s">
        <v>130</v>
      </c>
      <c r="E89" s="194"/>
      <c r="F89" s="197" t="s">
        <v>437</v>
      </c>
      <c r="G89" s="194"/>
      <c r="H89" s="198">
        <v>252</v>
      </c>
      <c r="I89" s="199"/>
      <c r="J89" s="194"/>
      <c r="K89" s="194"/>
      <c r="L89" s="200"/>
      <c r="M89" s="201"/>
      <c r="N89" s="202"/>
      <c r="O89" s="202"/>
      <c r="P89" s="202"/>
      <c r="Q89" s="202"/>
      <c r="R89" s="202"/>
      <c r="S89" s="202"/>
      <c r="T89" s="203"/>
      <c r="AT89" s="204" t="s">
        <v>130</v>
      </c>
      <c r="AU89" s="204" t="s">
        <v>82</v>
      </c>
      <c r="AV89" s="10" t="s">
        <v>82</v>
      </c>
      <c r="AW89" s="10" t="s">
        <v>6</v>
      </c>
      <c r="AX89" s="10" t="s">
        <v>24</v>
      </c>
      <c r="AY89" s="204" t="s">
        <v>122</v>
      </c>
    </row>
    <row r="90" spans="2:65" s="1" customFormat="1" ht="16.5" customHeight="1">
      <c r="B90" s="39"/>
      <c r="C90" s="181" t="s">
        <v>138</v>
      </c>
      <c r="D90" s="181" t="s">
        <v>123</v>
      </c>
      <c r="E90" s="182" t="s">
        <v>261</v>
      </c>
      <c r="F90" s="183" t="s">
        <v>262</v>
      </c>
      <c r="G90" s="184" t="s">
        <v>244</v>
      </c>
      <c r="H90" s="185">
        <v>16.8</v>
      </c>
      <c r="I90" s="186"/>
      <c r="J90" s="187">
        <f>ROUND(I90*H90,2)</f>
        <v>0</v>
      </c>
      <c r="K90" s="183" t="s">
        <v>127</v>
      </c>
      <c r="L90" s="59"/>
      <c r="M90" s="188" t="s">
        <v>22</v>
      </c>
      <c r="N90" s="189" t="s">
        <v>45</v>
      </c>
      <c r="O90" s="40"/>
      <c r="P90" s="190">
        <f>O90*H90</f>
        <v>0</v>
      </c>
      <c r="Q90" s="190">
        <v>0</v>
      </c>
      <c r="R90" s="190">
        <f>Q90*H90</f>
        <v>0</v>
      </c>
      <c r="S90" s="190">
        <v>0</v>
      </c>
      <c r="T90" s="191">
        <f>S90*H90</f>
        <v>0</v>
      </c>
      <c r="AR90" s="23" t="s">
        <v>138</v>
      </c>
      <c r="AT90" s="23" t="s">
        <v>123</v>
      </c>
      <c r="AU90" s="23" t="s">
        <v>82</v>
      </c>
      <c r="AY90" s="23" t="s">
        <v>122</v>
      </c>
      <c r="BE90" s="192">
        <f>IF(N90="základní",J90,0)</f>
        <v>0</v>
      </c>
      <c r="BF90" s="192">
        <f>IF(N90="snížená",J90,0)</f>
        <v>0</v>
      </c>
      <c r="BG90" s="192">
        <f>IF(N90="zákl. přenesená",J90,0)</f>
        <v>0</v>
      </c>
      <c r="BH90" s="192">
        <f>IF(N90="sníž. přenesená",J90,0)</f>
        <v>0</v>
      </c>
      <c r="BI90" s="192">
        <f>IF(N90="nulová",J90,0)</f>
        <v>0</v>
      </c>
      <c r="BJ90" s="23" t="s">
        <v>24</v>
      </c>
      <c r="BK90" s="192">
        <f>ROUND(I90*H90,2)</f>
        <v>0</v>
      </c>
      <c r="BL90" s="23" t="s">
        <v>138</v>
      </c>
      <c r="BM90" s="23" t="s">
        <v>438</v>
      </c>
    </row>
    <row r="91" spans="2:65" s="1" customFormat="1" ht="16.5" customHeight="1">
      <c r="B91" s="39"/>
      <c r="C91" s="181" t="s">
        <v>142</v>
      </c>
      <c r="D91" s="181" t="s">
        <v>123</v>
      </c>
      <c r="E91" s="182" t="s">
        <v>264</v>
      </c>
      <c r="F91" s="183" t="s">
        <v>265</v>
      </c>
      <c r="G91" s="184" t="s">
        <v>230</v>
      </c>
      <c r="H91" s="185">
        <v>30.24</v>
      </c>
      <c r="I91" s="186"/>
      <c r="J91" s="187">
        <f>ROUND(I91*H91,2)</f>
        <v>0</v>
      </c>
      <c r="K91" s="183" t="s">
        <v>127</v>
      </c>
      <c r="L91" s="59"/>
      <c r="M91" s="188" t="s">
        <v>22</v>
      </c>
      <c r="N91" s="189" t="s">
        <v>45</v>
      </c>
      <c r="O91" s="40"/>
      <c r="P91" s="190">
        <f>O91*H91</f>
        <v>0</v>
      </c>
      <c r="Q91" s="190">
        <v>0</v>
      </c>
      <c r="R91" s="190">
        <f>Q91*H91</f>
        <v>0</v>
      </c>
      <c r="S91" s="190">
        <v>0</v>
      </c>
      <c r="T91" s="191">
        <f>S91*H91</f>
        <v>0</v>
      </c>
      <c r="AR91" s="23" t="s">
        <v>138</v>
      </c>
      <c r="AT91" s="23" t="s">
        <v>123</v>
      </c>
      <c r="AU91" s="23" t="s">
        <v>82</v>
      </c>
      <c r="AY91" s="23" t="s">
        <v>122</v>
      </c>
      <c r="BE91" s="192">
        <f>IF(N91="základní",J91,0)</f>
        <v>0</v>
      </c>
      <c r="BF91" s="192">
        <f>IF(N91="snížená",J91,0)</f>
        <v>0</v>
      </c>
      <c r="BG91" s="192">
        <f>IF(N91="zákl. přenesená",J91,0)</f>
        <v>0</v>
      </c>
      <c r="BH91" s="192">
        <f>IF(N91="sníž. přenesená",J91,0)</f>
        <v>0</v>
      </c>
      <c r="BI91" s="192">
        <f>IF(N91="nulová",J91,0)</f>
        <v>0</v>
      </c>
      <c r="BJ91" s="23" t="s">
        <v>24</v>
      </c>
      <c r="BK91" s="192">
        <f>ROUND(I91*H91,2)</f>
        <v>0</v>
      </c>
      <c r="BL91" s="23" t="s">
        <v>138</v>
      </c>
      <c r="BM91" s="23" t="s">
        <v>439</v>
      </c>
    </row>
    <row r="92" spans="2:51" s="10" customFormat="1" ht="13.5">
      <c r="B92" s="193"/>
      <c r="C92" s="194"/>
      <c r="D92" s="195" t="s">
        <v>130</v>
      </c>
      <c r="E92" s="194"/>
      <c r="F92" s="197" t="s">
        <v>440</v>
      </c>
      <c r="G92" s="194"/>
      <c r="H92" s="198">
        <v>30.24</v>
      </c>
      <c r="I92" s="199"/>
      <c r="J92" s="194"/>
      <c r="K92" s="194"/>
      <c r="L92" s="200"/>
      <c r="M92" s="201"/>
      <c r="N92" s="202"/>
      <c r="O92" s="202"/>
      <c r="P92" s="202"/>
      <c r="Q92" s="202"/>
      <c r="R92" s="202"/>
      <c r="S92" s="202"/>
      <c r="T92" s="203"/>
      <c r="AT92" s="204" t="s">
        <v>130</v>
      </c>
      <c r="AU92" s="204" t="s">
        <v>82</v>
      </c>
      <c r="AV92" s="10" t="s">
        <v>82</v>
      </c>
      <c r="AW92" s="10" t="s">
        <v>6</v>
      </c>
      <c r="AX92" s="10" t="s">
        <v>24</v>
      </c>
      <c r="AY92" s="204" t="s">
        <v>122</v>
      </c>
    </row>
    <row r="93" spans="2:63" s="9" customFormat="1" ht="29.85" customHeight="1">
      <c r="B93" s="167"/>
      <c r="C93" s="168"/>
      <c r="D93" s="169" t="s">
        <v>73</v>
      </c>
      <c r="E93" s="216" t="s">
        <v>90</v>
      </c>
      <c r="F93" s="216" t="s">
        <v>309</v>
      </c>
      <c r="G93" s="168"/>
      <c r="H93" s="168"/>
      <c r="I93" s="171"/>
      <c r="J93" s="217">
        <f>BK93</f>
        <v>0</v>
      </c>
      <c r="K93" s="168"/>
      <c r="L93" s="173"/>
      <c r="M93" s="174"/>
      <c r="N93" s="175"/>
      <c r="O93" s="175"/>
      <c r="P93" s="176">
        <f>SUM(P94:P97)</f>
        <v>0</v>
      </c>
      <c r="Q93" s="175"/>
      <c r="R93" s="176">
        <f>SUM(R94:R97)</f>
        <v>0</v>
      </c>
      <c r="S93" s="175"/>
      <c r="T93" s="177">
        <f>SUM(T94:T97)</f>
        <v>0</v>
      </c>
      <c r="AR93" s="178" t="s">
        <v>24</v>
      </c>
      <c r="AT93" s="179" t="s">
        <v>73</v>
      </c>
      <c r="AU93" s="179" t="s">
        <v>24</v>
      </c>
      <c r="AY93" s="178" t="s">
        <v>122</v>
      </c>
      <c r="BK93" s="180">
        <f>SUM(BK94:BK97)</f>
        <v>0</v>
      </c>
    </row>
    <row r="94" spans="2:65" s="1" customFormat="1" ht="16.5" customHeight="1">
      <c r="B94" s="39"/>
      <c r="C94" s="181" t="s">
        <v>146</v>
      </c>
      <c r="D94" s="181" t="s">
        <v>123</v>
      </c>
      <c r="E94" s="182" t="s">
        <v>441</v>
      </c>
      <c r="F94" s="183" t="s">
        <v>442</v>
      </c>
      <c r="G94" s="184" t="s">
        <v>270</v>
      </c>
      <c r="H94" s="185">
        <v>1</v>
      </c>
      <c r="I94" s="186"/>
      <c r="J94" s="187">
        <f>ROUND(I94*H94,2)</f>
        <v>0</v>
      </c>
      <c r="K94" s="183" t="s">
        <v>22</v>
      </c>
      <c r="L94" s="59"/>
      <c r="M94" s="188" t="s">
        <v>22</v>
      </c>
      <c r="N94" s="189" t="s">
        <v>45</v>
      </c>
      <c r="O94" s="40"/>
      <c r="P94" s="190">
        <f>O94*H94</f>
        <v>0</v>
      </c>
      <c r="Q94" s="190">
        <v>0</v>
      </c>
      <c r="R94" s="190">
        <f>Q94*H94</f>
        <v>0</v>
      </c>
      <c r="S94" s="190">
        <v>0</v>
      </c>
      <c r="T94" s="191">
        <f>S94*H94</f>
        <v>0</v>
      </c>
      <c r="AR94" s="23" t="s">
        <v>138</v>
      </c>
      <c r="AT94" s="23" t="s">
        <v>123</v>
      </c>
      <c r="AU94" s="23" t="s">
        <v>82</v>
      </c>
      <c r="AY94" s="23" t="s">
        <v>122</v>
      </c>
      <c r="BE94" s="192">
        <f>IF(N94="základní",J94,0)</f>
        <v>0</v>
      </c>
      <c r="BF94" s="192">
        <f>IF(N94="snížená",J94,0)</f>
        <v>0</v>
      </c>
      <c r="BG94" s="192">
        <f>IF(N94="zákl. přenesená",J94,0)</f>
        <v>0</v>
      </c>
      <c r="BH94" s="192">
        <f>IF(N94="sníž. přenesená",J94,0)</f>
        <v>0</v>
      </c>
      <c r="BI94" s="192">
        <f>IF(N94="nulová",J94,0)</f>
        <v>0</v>
      </c>
      <c r="BJ94" s="23" t="s">
        <v>24</v>
      </c>
      <c r="BK94" s="192">
        <f>ROUND(I94*H94,2)</f>
        <v>0</v>
      </c>
      <c r="BL94" s="23" t="s">
        <v>138</v>
      </c>
      <c r="BM94" s="23" t="s">
        <v>443</v>
      </c>
    </row>
    <row r="95" spans="2:51" s="10" customFormat="1" ht="13.5">
      <c r="B95" s="193"/>
      <c r="C95" s="194"/>
      <c r="D95" s="195" t="s">
        <v>130</v>
      </c>
      <c r="E95" s="196" t="s">
        <v>22</v>
      </c>
      <c r="F95" s="197" t="s">
        <v>444</v>
      </c>
      <c r="G95" s="194"/>
      <c r="H95" s="198">
        <v>1</v>
      </c>
      <c r="I95" s="199"/>
      <c r="J95" s="194"/>
      <c r="K95" s="194"/>
      <c r="L95" s="200"/>
      <c r="M95" s="201"/>
      <c r="N95" s="202"/>
      <c r="O95" s="202"/>
      <c r="P95" s="202"/>
      <c r="Q95" s="202"/>
      <c r="R95" s="202"/>
      <c r="S95" s="202"/>
      <c r="T95" s="203"/>
      <c r="AT95" s="204" t="s">
        <v>130</v>
      </c>
      <c r="AU95" s="204" t="s">
        <v>82</v>
      </c>
      <c r="AV95" s="10" t="s">
        <v>82</v>
      </c>
      <c r="AW95" s="10" t="s">
        <v>37</v>
      </c>
      <c r="AX95" s="10" t="s">
        <v>24</v>
      </c>
      <c r="AY95" s="204" t="s">
        <v>122</v>
      </c>
    </row>
    <row r="96" spans="2:65" s="1" customFormat="1" ht="16.5" customHeight="1">
      <c r="B96" s="39"/>
      <c r="C96" s="181" t="s">
        <v>180</v>
      </c>
      <c r="D96" s="181" t="s">
        <v>123</v>
      </c>
      <c r="E96" s="182" t="s">
        <v>445</v>
      </c>
      <c r="F96" s="183" t="s">
        <v>446</v>
      </c>
      <c r="G96" s="184" t="s">
        <v>447</v>
      </c>
      <c r="H96" s="185">
        <v>17.5</v>
      </c>
      <c r="I96" s="186"/>
      <c r="J96" s="187">
        <f>ROUND(I96*H96,2)</f>
        <v>0</v>
      </c>
      <c r="K96" s="183" t="s">
        <v>22</v>
      </c>
      <c r="L96" s="59"/>
      <c r="M96" s="188" t="s">
        <v>22</v>
      </c>
      <c r="N96" s="189" t="s">
        <v>45</v>
      </c>
      <c r="O96" s="40"/>
      <c r="P96" s="190">
        <f>O96*H96</f>
        <v>0</v>
      </c>
      <c r="Q96" s="190">
        <v>0</v>
      </c>
      <c r="R96" s="190">
        <f>Q96*H96</f>
        <v>0</v>
      </c>
      <c r="S96" s="190">
        <v>0</v>
      </c>
      <c r="T96" s="191">
        <f>S96*H96</f>
        <v>0</v>
      </c>
      <c r="AR96" s="23" t="s">
        <v>138</v>
      </c>
      <c r="AT96" s="23" t="s">
        <v>123</v>
      </c>
      <c r="AU96" s="23" t="s">
        <v>82</v>
      </c>
      <c r="AY96" s="23" t="s">
        <v>122</v>
      </c>
      <c r="BE96" s="192">
        <f>IF(N96="základní",J96,0)</f>
        <v>0</v>
      </c>
      <c r="BF96" s="192">
        <f>IF(N96="snížená",J96,0)</f>
        <v>0</v>
      </c>
      <c r="BG96" s="192">
        <f>IF(N96="zákl. přenesená",J96,0)</f>
        <v>0</v>
      </c>
      <c r="BH96" s="192">
        <f>IF(N96="sníž. přenesená",J96,0)</f>
        <v>0</v>
      </c>
      <c r="BI96" s="192">
        <f>IF(N96="nulová",J96,0)</f>
        <v>0</v>
      </c>
      <c r="BJ96" s="23" t="s">
        <v>24</v>
      </c>
      <c r="BK96" s="192">
        <f>ROUND(I96*H96,2)</f>
        <v>0</v>
      </c>
      <c r="BL96" s="23" t="s">
        <v>138</v>
      </c>
      <c r="BM96" s="23" t="s">
        <v>448</v>
      </c>
    </row>
    <row r="97" spans="2:51" s="10" customFormat="1" ht="13.5">
      <c r="B97" s="193"/>
      <c r="C97" s="194"/>
      <c r="D97" s="195" t="s">
        <v>130</v>
      </c>
      <c r="E97" s="196" t="s">
        <v>22</v>
      </c>
      <c r="F97" s="197" t="s">
        <v>449</v>
      </c>
      <c r="G97" s="194"/>
      <c r="H97" s="198">
        <v>17.5</v>
      </c>
      <c r="I97" s="199"/>
      <c r="J97" s="194"/>
      <c r="K97" s="194"/>
      <c r="L97" s="200"/>
      <c r="M97" s="201"/>
      <c r="N97" s="202"/>
      <c r="O97" s="202"/>
      <c r="P97" s="202"/>
      <c r="Q97" s="202"/>
      <c r="R97" s="202"/>
      <c r="S97" s="202"/>
      <c r="T97" s="203"/>
      <c r="AT97" s="204" t="s">
        <v>130</v>
      </c>
      <c r="AU97" s="204" t="s">
        <v>82</v>
      </c>
      <c r="AV97" s="10" t="s">
        <v>82</v>
      </c>
      <c r="AW97" s="10" t="s">
        <v>37</v>
      </c>
      <c r="AX97" s="10" t="s">
        <v>24</v>
      </c>
      <c r="AY97" s="204" t="s">
        <v>122</v>
      </c>
    </row>
    <row r="98" spans="2:63" s="9" customFormat="1" ht="29.85" customHeight="1">
      <c r="B98" s="167"/>
      <c r="C98" s="168"/>
      <c r="D98" s="169" t="s">
        <v>73</v>
      </c>
      <c r="E98" s="216" t="s">
        <v>188</v>
      </c>
      <c r="F98" s="216" t="s">
        <v>206</v>
      </c>
      <c r="G98" s="168"/>
      <c r="H98" s="168"/>
      <c r="I98" s="171"/>
      <c r="J98" s="217">
        <f>BK98</f>
        <v>0</v>
      </c>
      <c r="K98" s="168"/>
      <c r="L98" s="173"/>
      <c r="M98" s="174"/>
      <c r="N98" s="175"/>
      <c r="O98" s="175"/>
      <c r="P98" s="176">
        <f>SUM(P99:P105)</f>
        <v>0</v>
      </c>
      <c r="Q98" s="175"/>
      <c r="R98" s="176">
        <f>SUM(R99:R105)</f>
        <v>0</v>
      </c>
      <c r="S98" s="175"/>
      <c r="T98" s="177">
        <f>SUM(T99:T105)</f>
        <v>0</v>
      </c>
      <c r="AR98" s="178" t="s">
        <v>24</v>
      </c>
      <c r="AT98" s="179" t="s">
        <v>73</v>
      </c>
      <c r="AU98" s="179" t="s">
        <v>24</v>
      </c>
      <c r="AY98" s="178" t="s">
        <v>122</v>
      </c>
      <c r="BK98" s="180">
        <f>SUM(BK99:BK105)</f>
        <v>0</v>
      </c>
    </row>
    <row r="99" spans="2:65" s="1" customFormat="1" ht="38.25" customHeight="1">
      <c r="B99" s="39"/>
      <c r="C99" s="181" t="s">
        <v>184</v>
      </c>
      <c r="D99" s="181" t="s">
        <v>123</v>
      </c>
      <c r="E99" s="182" t="s">
        <v>450</v>
      </c>
      <c r="F99" s="183" t="s">
        <v>451</v>
      </c>
      <c r="G99" s="184" t="s">
        <v>270</v>
      </c>
      <c r="H99" s="185">
        <v>410</v>
      </c>
      <c r="I99" s="186"/>
      <c r="J99" s="187">
        <f>ROUND(I99*H99,2)</f>
        <v>0</v>
      </c>
      <c r="K99" s="183" t="s">
        <v>127</v>
      </c>
      <c r="L99" s="59"/>
      <c r="M99" s="188" t="s">
        <v>22</v>
      </c>
      <c r="N99" s="189" t="s">
        <v>45</v>
      </c>
      <c r="O99" s="40"/>
      <c r="P99" s="190">
        <f>O99*H99</f>
        <v>0</v>
      </c>
      <c r="Q99" s="190">
        <v>0</v>
      </c>
      <c r="R99" s="190">
        <f>Q99*H99</f>
        <v>0</v>
      </c>
      <c r="S99" s="190">
        <v>0</v>
      </c>
      <c r="T99" s="191">
        <f>S99*H99</f>
        <v>0</v>
      </c>
      <c r="AR99" s="23" t="s">
        <v>138</v>
      </c>
      <c r="AT99" s="23" t="s">
        <v>123</v>
      </c>
      <c r="AU99" s="23" t="s">
        <v>82</v>
      </c>
      <c r="AY99" s="23" t="s">
        <v>122</v>
      </c>
      <c r="BE99" s="192">
        <f>IF(N99="základní",J99,0)</f>
        <v>0</v>
      </c>
      <c r="BF99" s="192">
        <f>IF(N99="snížená",J99,0)</f>
        <v>0</v>
      </c>
      <c r="BG99" s="192">
        <f>IF(N99="zákl. přenesená",J99,0)</f>
        <v>0</v>
      </c>
      <c r="BH99" s="192">
        <f>IF(N99="sníž. přenesená",J99,0)</f>
        <v>0</v>
      </c>
      <c r="BI99" s="192">
        <f>IF(N99="nulová",J99,0)</f>
        <v>0</v>
      </c>
      <c r="BJ99" s="23" t="s">
        <v>24</v>
      </c>
      <c r="BK99" s="192">
        <f>ROUND(I99*H99,2)</f>
        <v>0</v>
      </c>
      <c r="BL99" s="23" t="s">
        <v>138</v>
      </c>
      <c r="BM99" s="23" t="s">
        <v>452</v>
      </c>
    </row>
    <row r="100" spans="2:47" s="1" customFormat="1" ht="67.5">
      <c r="B100" s="39"/>
      <c r="C100" s="61"/>
      <c r="D100" s="195" t="s">
        <v>162</v>
      </c>
      <c r="E100" s="61"/>
      <c r="F100" s="218" t="s">
        <v>453</v>
      </c>
      <c r="G100" s="61"/>
      <c r="H100" s="61"/>
      <c r="I100" s="154"/>
      <c r="J100" s="61"/>
      <c r="K100" s="61"/>
      <c r="L100" s="59"/>
      <c r="M100" s="219"/>
      <c r="N100" s="40"/>
      <c r="O100" s="40"/>
      <c r="P100" s="40"/>
      <c r="Q100" s="40"/>
      <c r="R100" s="40"/>
      <c r="S100" s="40"/>
      <c r="T100" s="76"/>
      <c r="AT100" s="23" t="s">
        <v>162</v>
      </c>
      <c r="AU100" s="23" t="s">
        <v>82</v>
      </c>
    </row>
    <row r="101" spans="2:65" s="1" customFormat="1" ht="38.25" customHeight="1">
      <c r="B101" s="39"/>
      <c r="C101" s="181" t="s">
        <v>188</v>
      </c>
      <c r="D101" s="181" t="s">
        <v>123</v>
      </c>
      <c r="E101" s="182" t="s">
        <v>454</v>
      </c>
      <c r="F101" s="183" t="s">
        <v>455</v>
      </c>
      <c r="G101" s="184" t="s">
        <v>270</v>
      </c>
      <c r="H101" s="185">
        <v>12300</v>
      </c>
      <c r="I101" s="186"/>
      <c r="J101" s="187">
        <f>ROUND(I101*H101,2)</f>
        <v>0</v>
      </c>
      <c r="K101" s="183" t="s">
        <v>127</v>
      </c>
      <c r="L101" s="59"/>
      <c r="M101" s="188" t="s">
        <v>22</v>
      </c>
      <c r="N101" s="189" t="s">
        <v>45</v>
      </c>
      <c r="O101" s="40"/>
      <c r="P101" s="190">
        <f>O101*H101</f>
        <v>0</v>
      </c>
      <c r="Q101" s="190">
        <v>0</v>
      </c>
      <c r="R101" s="190">
        <f>Q101*H101</f>
        <v>0</v>
      </c>
      <c r="S101" s="190">
        <v>0</v>
      </c>
      <c r="T101" s="191">
        <f>S101*H101</f>
        <v>0</v>
      </c>
      <c r="AR101" s="23" t="s">
        <v>138</v>
      </c>
      <c r="AT101" s="23" t="s">
        <v>123</v>
      </c>
      <c r="AU101" s="23" t="s">
        <v>82</v>
      </c>
      <c r="AY101" s="23" t="s">
        <v>122</v>
      </c>
      <c r="BE101" s="192">
        <f>IF(N101="základní",J101,0)</f>
        <v>0</v>
      </c>
      <c r="BF101" s="192">
        <f>IF(N101="snížená",J101,0)</f>
        <v>0</v>
      </c>
      <c r="BG101" s="192">
        <f>IF(N101="zákl. přenesená",J101,0)</f>
        <v>0</v>
      </c>
      <c r="BH101" s="192">
        <f>IF(N101="sníž. přenesená",J101,0)</f>
        <v>0</v>
      </c>
      <c r="BI101" s="192">
        <f>IF(N101="nulová",J101,0)</f>
        <v>0</v>
      </c>
      <c r="BJ101" s="23" t="s">
        <v>24</v>
      </c>
      <c r="BK101" s="192">
        <f>ROUND(I101*H101,2)</f>
        <v>0</v>
      </c>
      <c r="BL101" s="23" t="s">
        <v>138</v>
      </c>
      <c r="BM101" s="23" t="s">
        <v>456</v>
      </c>
    </row>
    <row r="102" spans="2:47" s="1" customFormat="1" ht="67.5">
      <c r="B102" s="39"/>
      <c r="C102" s="61"/>
      <c r="D102" s="195" t="s">
        <v>162</v>
      </c>
      <c r="E102" s="61"/>
      <c r="F102" s="218" t="s">
        <v>453</v>
      </c>
      <c r="G102" s="61"/>
      <c r="H102" s="61"/>
      <c r="I102" s="154"/>
      <c r="J102" s="61"/>
      <c r="K102" s="61"/>
      <c r="L102" s="59"/>
      <c r="M102" s="219"/>
      <c r="N102" s="40"/>
      <c r="O102" s="40"/>
      <c r="P102" s="40"/>
      <c r="Q102" s="40"/>
      <c r="R102" s="40"/>
      <c r="S102" s="40"/>
      <c r="T102" s="76"/>
      <c r="AT102" s="23" t="s">
        <v>162</v>
      </c>
      <c r="AU102" s="23" t="s">
        <v>82</v>
      </c>
    </row>
    <row r="103" spans="2:51" s="10" customFormat="1" ht="13.5">
      <c r="B103" s="193"/>
      <c r="C103" s="194"/>
      <c r="D103" s="195" t="s">
        <v>130</v>
      </c>
      <c r="E103" s="196" t="s">
        <v>22</v>
      </c>
      <c r="F103" s="197" t="s">
        <v>457</v>
      </c>
      <c r="G103" s="194"/>
      <c r="H103" s="198">
        <v>12300</v>
      </c>
      <c r="I103" s="199"/>
      <c r="J103" s="194"/>
      <c r="K103" s="194"/>
      <c r="L103" s="200"/>
      <c r="M103" s="201"/>
      <c r="N103" s="202"/>
      <c r="O103" s="202"/>
      <c r="P103" s="202"/>
      <c r="Q103" s="202"/>
      <c r="R103" s="202"/>
      <c r="S103" s="202"/>
      <c r="T103" s="203"/>
      <c r="AT103" s="204" t="s">
        <v>130</v>
      </c>
      <c r="AU103" s="204" t="s">
        <v>82</v>
      </c>
      <c r="AV103" s="10" t="s">
        <v>82</v>
      </c>
      <c r="AW103" s="10" t="s">
        <v>37</v>
      </c>
      <c r="AX103" s="10" t="s">
        <v>24</v>
      </c>
      <c r="AY103" s="204" t="s">
        <v>122</v>
      </c>
    </row>
    <row r="104" spans="2:65" s="1" customFormat="1" ht="38.25" customHeight="1">
      <c r="B104" s="39"/>
      <c r="C104" s="181" t="s">
        <v>28</v>
      </c>
      <c r="D104" s="181" t="s">
        <v>123</v>
      </c>
      <c r="E104" s="182" t="s">
        <v>458</v>
      </c>
      <c r="F104" s="183" t="s">
        <v>459</v>
      </c>
      <c r="G104" s="184" t="s">
        <v>270</v>
      </c>
      <c r="H104" s="185">
        <v>410</v>
      </c>
      <c r="I104" s="186"/>
      <c r="J104" s="187">
        <f>ROUND(I104*H104,2)</f>
        <v>0</v>
      </c>
      <c r="K104" s="183" t="s">
        <v>127</v>
      </c>
      <c r="L104" s="59"/>
      <c r="M104" s="188" t="s">
        <v>22</v>
      </c>
      <c r="N104" s="189" t="s">
        <v>45</v>
      </c>
      <c r="O104" s="40"/>
      <c r="P104" s="190">
        <f>O104*H104</f>
        <v>0</v>
      </c>
      <c r="Q104" s="190">
        <v>0</v>
      </c>
      <c r="R104" s="190">
        <f>Q104*H104</f>
        <v>0</v>
      </c>
      <c r="S104" s="190">
        <v>0</v>
      </c>
      <c r="T104" s="191">
        <f>S104*H104</f>
        <v>0</v>
      </c>
      <c r="AR104" s="23" t="s">
        <v>138</v>
      </c>
      <c r="AT104" s="23" t="s">
        <v>123</v>
      </c>
      <c r="AU104" s="23" t="s">
        <v>82</v>
      </c>
      <c r="AY104" s="23" t="s">
        <v>122</v>
      </c>
      <c r="BE104" s="192">
        <f>IF(N104="základní",J104,0)</f>
        <v>0</v>
      </c>
      <c r="BF104" s="192">
        <f>IF(N104="snížená",J104,0)</f>
        <v>0</v>
      </c>
      <c r="BG104" s="192">
        <f>IF(N104="zákl. přenesená",J104,0)</f>
        <v>0</v>
      </c>
      <c r="BH104" s="192">
        <f>IF(N104="sníž. přenesená",J104,0)</f>
        <v>0</v>
      </c>
      <c r="BI104" s="192">
        <f>IF(N104="nulová",J104,0)</f>
        <v>0</v>
      </c>
      <c r="BJ104" s="23" t="s">
        <v>24</v>
      </c>
      <c r="BK104" s="192">
        <f>ROUND(I104*H104,2)</f>
        <v>0</v>
      </c>
      <c r="BL104" s="23" t="s">
        <v>138</v>
      </c>
      <c r="BM104" s="23" t="s">
        <v>460</v>
      </c>
    </row>
    <row r="105" spans="2:47" s="1" customFormat="1" ht="27">
      <c r="B105" s="39"/>
      <c r="C105" s="61"/>
      <c r="D105" s="195" t="s">
        <v>162</v>
      </c>
      <c r="E105" s="61"/>
      <c r="F105" s="218" t="s">
        <v>461</v>
      </c>
      <c r="G105" s="61"/>
      <c r="H105" s="61"/>
      <c r="I105" s="154"/>
      <c r="J105" s="61"/>
      <c r="K105" s="61"/>
      <c r="L105" s="59"/>
      <c r="M105" s="241"/>
      <c r="N105" s="206"/>
      <c r="O105" s="206"/>
      <c r="P105" s="206"/>
      <c r="Q105" s="206"/>
      <c r="R105" s="206"/>
      <c r="S105" s="206"/>
      <c r="T105" s="242"/>
      <c r="AT105" s="23" t="s">
        <v>162</v>
      </c>
      <c r="AU105" s="23" t="s">
        <v>82</v>
      </c>
    </row>
    <row r="106" spans="2:12" s="1" customFormat="1" ht="6.95" customHeight="1">
      <c r="B106" s="54"/>
      <c r="C106" s="55"/>
      <c r="D106" s="55"/>
      <c r="E106" s="55"/>
      <c r="F106" s="55"/>
      <c r="G106" s="55"/>
      <c r="H106" s="55"/>
      <c r="I106" s="137"/>
      <c r="J106" s="55"/>
      <c r="K106" s="55"/>
      <c r="L106" s="59"/>
    </row>
  </sheetData>
  <sheetProtection algorithmName="SHA-512" hashValue="JVUx/KooAmc+Yuk/X6UaM4tUCB8MyddmYEjtjceCk86OAfuOGzbK4rZihN9ZBajUbsh6XR7sptXuPzIMbrCKCQ==" saltValue="xKVYhw60Asow8grwZgOM6+8Yvn3Q9+Cot460W9qmfxJKakpG7WYLkAIfZt9U+WItnLn3GfRybMIrIvL6Y6joKw==" spinCount="100000" sheet="1" objects="1" scenarios="1" formatColumns="0" formatRows="0" autoFilter="0"/>
  <autoFilter ref="C79:K105"/>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93</v>
      </c>
      <c r="G1" s="374" t="s">
        <v>94</v>
      </c>
      <c r="H1" s="374"/>
      <c r="I1" s="113"/>
      <c r="J1" s="112" t="s">
        <v>95</v>
      </c>
      <c r="K1" s="111" t="s">
        <v>96</v>
      </c>
      <c r="L1" s="112" t="s">
        <v>97</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92</v>
      </c>
    </row>
    <row r="3" spans="2:46" ht="6.95" customHeight="1">
      <c r="B3" s="24"/>
      <c r="C3" s="25"/>
      <c r="D3" s="25"/>
      <c r="E3" s="25"/>
      <c r="F3" s="25"/>
      <c r="G3" s="25"/>
      <c r="H3" s="25"/>
      <c r="I3" s="114"/>
      <c r="J3" s="25"/>
      <c r="K3" s="26"/>
      <c r="AT3" s="23" t="s">
        <v>82</v>
      </c>
    </row>
    <row r="4" spans="2:46" ht="36.95" customHeight="1">
      <c r="B4" s="27"/>
      <c r="C4" s="28"/>
      <c r="D4" s="29" t="s">
        <v>98</v>
      </c>
      <c r="E4" s="28"/>
      <c r="F4" s="28"/>
      <c r="G4" s="28"/>
      <c r="H4" s="28"/>
      <c r="I4" s="115"/>
      <c r="J4" s="28"/>
      <c r="K4" s="30"/>
      <c r="M4" s="31" t="s">
        <v>12</v>
      </c>
      <c r="AT4" s="23" t="s">
        <v>6</v>
      </c>
    </row>
    <row r="5" spans="2:11" ht="6.9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5" t="str">
        <f>'Rekapitulace stavby'!K6</f>
        <v>Oprava barokního opevnění Prahy - akt. verze 11-2017</v>
      </c>
      <c r="F7" s="376"/>
      <c r="G7" s="376"/>
      <c r="H7" s="376"/>
      <c r="I7" s="115"/>
      <c r="J7" s="28"/>
      <c r="K7" s="30"/>
    </row>
    <row r="8" spans="2:11" s="1" customFormat="1" ht="15">
      <c r="B8" s="39"/>
      <c r="C8" s="40"/>
      <c r="D8" s="36" t="s">
        <v>99</v>
      </c>
      <c r="E8" s="40"/>
      <c r="F8" s="40"/>
      <c r="G8" s="40"/>
      <c r="H8" s="40"/>
      <c r="I8" s="116"/>
      <c r="J8" s="40"/>
      <c r="K8" s="43"/>
    </row>
    <row r="9" spans="2:11" s="1" customFormat="1" ht="36.95" customHeight="1">
      <c r="B9" s="39"/>
      <c r="C9" s="40"/>
      <c r="D9" s="40"/>
      <c r="E9" s="377" t="s">
        <v>462</v>
      </c>
      <c r="F9" s="378"/>
      <c r="G9" s="378"/>
      <c r="H9" s="378"/>
      <c r="I9" s="116"/>
      <c r="J9" s="40"/>
      <c r="K9" s="43"/>
    </row>
    <row r="10" spans="2:11" s="1" customFormat="1" ht="13.5">
      <c r="B10" s="39"/>
      <c r="C10" s="40"/>
      <c r="D10" s="40"/>
      <c r="E10" s="40"/>
      <c r="F10" s="40"/>
      <c r="G10" s="40"/>
      <c r="H10" s="40"/>
      <c r="I10" s="116"/>
      <c r="J10" s="40"/>
      <c r="K10" s="43"/>
    </row>
    <row r="11" spans="2:11" s="1" customFormat="1" ht="14.45" customHeight="1">
      <c r="B11" s="39"/>
      <c r="C11" s="40"/>
      <c r="D11" s="36" t="s">
        <v>21</v>
      </c>
      <c r="E11" s="40"/>
      <c r="F11" s="34" t="s">
        <v>22</v>
      </c>
      <c r="G11" s="40"/>
      <c r="H11" s="40"/>
      <c r="I11" s="117" t="s">
        <v>23</v>
      </c>
      <c r="J11" s="34" t="s">
        <v>22</v>
      </c>
      <c r="K11" s="43"/>
    </row>
    <row r="12" spans="2:11" s="1" customFormat="1" ht="14.45" customHeight="1">
      <c r="B12" s="39"/>
      <c r="C12" s="40"/>
      <c r="D12" s="36" t="s">
        <v>25</v>
      </c>
      <c r="E12" s="40"/>
      <c r="F12" s="34" t="s">
        <v>26</v>
      </c>
      <c r="G12" s="40"/>
      <c r="H12" s="40"/>
      <c r="I12" s="117" t="s">
        <v>27</v>
      </c>
      <c r="J12" s="118">
        <f>'Rekapitulace stavby'!AN8</f>
        <v>43066</v>
      </c>
      <c r="K12" s="43"/>
    </row>
    <row r="13" spans="2:11" s="1" customFormat="1" ht="10.9" customHeight="1">
      <c r="B13" s="39"/>
      <c r="C13" s="40"/>
      <c r="D13" s="40"/>
      <c r="E13" s="40"/>
      <c r="F13" s="40"/>
      <c r="G13" s="40"/>
      <c r="H13" s="40"/>
      <c r="I13" s="116"/>
      <c r="J13" s="40"/>
      <c r="K13" s="43"/>
    </row>
    <row r="14" spans="2:11" s="1" customFormat="1" ht="14.45" customHeight="1">
      <c r="B14" s="39"/>
      <c r="C14" s="40"/>
      <c r="D14" s="36" t="s">
        <v>30</v>
      </c>
      <c r="E14" s="40"/>
      <c r="F14" s="40"/>
      <c r="G14" s="40"/>
      <c r="H14" s="40"/>
      <c r="I14" s="117" t="s">
        <v>31</v>
      </c>
      <c r="J14" s="34" t="str">
        <f>IF('Rekapitulace stavby'!AN10="","",'Rekapitulace stavby'!AN10)</f>
        <v/>
      </c>
      <c r="K14" s="43"/>
    </row>
    <row r="15" spans="2:11" s="1" customFormat="1" ht="18" customHeight="1">
      <c r="B15" s="39"/>
      <c r="C15" s="40"/>
      <c r="D15" s="40"/>
      <c r="E15" s="34" t="str">
        <f>IF('Rekapitulace stavby'!E11="","",'Rekapitulace stavby'!E11)</f>
        <v>Úřad vlády ČR</v>
      </c>
      <c r="F15" s="40"/>
      <c r="G15" s="40"/>
      <c r="H15" s="40"/>
      <c r="I15" s="117" t="s">
        <v>33</v>
      </c>
      <c r="J15" s="34"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6" t="s">
        <v>34</v>
      </c>
      <c r="E17" s="40"/>
      <c r="F17" s="40"/>
      <c r="G17" s="40"/>
      <c r="H17" s="40"/>
      <c r="I17" s="117" t="s">
        <v>31</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c>
      <c r="F18" s="40"/>
      <c r="G18" s="40"/>
      <c r="H18" s="40"/>
      <c r="I18" s="117" t="s">
        <v>33</v>
      </c>
      <c r="J18" s="34"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6" t="s">
        <v>36</v>
      </c>
      <c r="E20" s="40"/>
      <c r="F20" s="40"/>
      <c r="G20" s="40"/>
      <c r="H20" s="40"/>
      <c r="I20" s="117" t="s">
        <v>31</v>
      </c>
      <c r="J20" s="34" t="str">
        <f>IF('Rekapitulace stavby'!AN16="","",'Rekapitulace stavby'!AN16)</f>
        <v/>
      </c>
      <c r="K20" s="43"/>
    </row>
    <row r="21" spans="2:11" s="1" customFormat="1" ht="18" customHeight="1">
      <c r="B21" s="39"/>
      <c r="C21" s="40"/>
      <c r="D21" s="40"/>
      <c r="E21" s="34" t="str">
        <f>IF('Rekapitulace stavby'!E17="","",'Rekapitulace stavby'!E17)</f>
        <v xml:space="preserve"> </v>
      </c>
      <c r="F21" s="40"/>
      <c r="G21" s="40"/>
      <c r="H21" s="40"/>
      <c r="I21" s="117" t="s">
        <v>33</v>
      </c>
      <c r="J21" s="34"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6" t="s">
        <v>38</v>
      </c>
      <c r="E23" s="40"/>
      <c r="F23" s="40"/>
      <c r="G23" s="40"/>
      <c r="H23" s="40"/>
      <c r="I23" s="116"/>
      <c r="J23" s="40"/>
      <c r="K23" s="43"/>
    </row>
    <row r="24" spans="2:11" s="6" customFormat="1" ht="16.5" customHeight="1">
      <c r="B24" s="119"/>
      <c r="C24" s="120"/>
      <c r="D24" s="120"/>
      <c r="E24" s="339" t="s">
        <v>22</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ROUND(J87,2)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c r="B30" s="39"/>
      <c r="C30" s="40"/>
      <c r="D30" s="47" t="s">
        <v>44</v>
      </c>
      <c r="E30" s="47" t="s">
        <v>45</v>
      </c>
      <c r="F30" s="128">
        <f>ROUND(SUM(BE87:BE268),2)</f>
        <v>0</v>
      </c>
      <c r="G30" s="40"/>
      <c r="H30" s="40"/>
      <c r="I30" s="129">
        <v>0.21</v>
      </c>
      <c r="J30" s="128">
        <f>ROUND(ROUND((SUM(BE87:BE268)),2)*I30,2)</f>
        <v>0</v>
      </c>
      <c r="K30" s="43"/>
    </row>
    <row r="31" spans="2:11" s="1" customFormat="1" ht="14.45" customHeight="1">
      <c r="B31" s="39"/>
      <c r="C31" s="40"/>
      <c r="D31" s="40"/>
      <c r="E31" s="47" t="s">
        <v>46</v>
      </c>
      <c r="F31" s="128">
        <f>ROUND(SUM(BF87:BF268),2)</f>
        <v>0</v>
      </c>
      <c r="G31" s="40"/>
      <c r="H31" s="40"/>
      <c r="I31" s="129">
        <v>0.15</v>
      </c>
      <c r="J31" s="128">
        <f>ROUND(ROUND((SUM(BF87:BF268)),2)*I31,2)</f>
        <v>0</v>
      </c>
      <c r="K31" s="43"/>
    </row>
    <row r="32" spans="2:11" s="1" customFormat="1" ht="14.45" customHeight="1" hidden="1">
      <c r="B32" s="39"/>
      <c r="C32" s="40"/>
      <c r="D32" s="40"/>
      <c r="E32" s="47" t="s">
        <v>47</v>
      </c>
      <c r="F32" s="128">
        <f>ROUND(SUM(BG87:BG268),2)</f>
        <v>0</v>
      </c>
      <c r="G32" s="40"/>
      <c r="H32" s="40"/>
      <c r="I32" s="129">
        <v>0.21</v>
      </c>
      <c r="J32" s="128">
        <v>0</v>
      </c>
      <c r="K32" s="43"/>
    </row>
    <row r="33" spans="2:11" s="1" customFormat="1" ht="14.45" customHeight="1" hidden="1">
      <c r="B33" s="39"/>
      <c r="C33" s="40"/>
      <c r="D33" s="40"/>
      <c r="E33" s="47" t="s">
        <v>48</v>
      </c>
      <c r="F33" s="128">
        <f>ROUND(SUM(BH87:BH268),2)</f>
        <v>0</v>
      </c>
      <c r="G33" s="40"/>
      <c r="H33" s="40"/>
      <c r="I33" s="129">
        <v>0.15</v>
      </c>
      <c r="J33" s="128">
        <v>0</v>
      </c>
      <c r="K33" s="43"/>
    </row>
    <row r="34" spans="2:11" s="1" customFormat="1" ht="14.45" customHeight="1" hidden="1">
      <c r="B34" s="39"/>
      <c r="C34" s="40"/>
      <c r="D34" s="40"/>
      <c r="E34" s="47" t="s">
        <v>49</v>
      </c>
      <c r="F34" s="128">
        <f>ROUND(SUM(BI87:BI268),2)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9" t="s">
        <v>101</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6" t="s">
        <v>18</v>
      </c>
      <c r="D44" s="40"/>
      <c r="E44" s="40"/>
      <c r="F44" s="40"/>
      <c r="G44" s="40"/>
      <c r="H44" s="40"/>
      <c r="I44" s="116"/>
      <c r="J44" s="40"/>
      <c r="K44" s="43"/>
    </row>
    <row r="45" spans="2:11" s="1" customFormat="1" ht="16.5" customHeight="1">
      <c r="B45" s="39"/>
      <c r="C45" s="40"/>
      <c r="D45" s="40"/>
      <c r="E45" s="375" t="str">
        <f>E7</f>
        <v>Oprava barokního opevnění Prahy - akt. verze 11-2017</v>
      </c>
      <c r="F45" s="376"/>
      <c r="G45" s="376"/>
      <c r="H45" s="376"/>
      <c r="I45" s="116"/>
      <c r="J45" s="40"/>
      <c r="K45" s="43"/>
    </row>
    <row r="46" spans="2:11" s="1" customFormat="1" ht="14.45" customHeight="1">
      <c r="B46" s="39"/>
      <c r="C46" s="36" t="s">
        <v>99</v>
      </c>
      <c r="D46" s="40"/>
      <c r="E46" s="40"/>
      <c r="F46" s="40"/>
      <c r="G46" s="40"/>
      <c r="H46" s="40"/>
      <c r="I46" s="116"/>
      <c r="J46" s="40"/>
      <c r="K46" s="43"/>
    </row>
    <row r="47" spans="2:11" s="1" customFormat="1" ht="17.25" customHeight="1">
      <c r="B47" s="39"/>
      <c r="C47" s="40"/>
      <c r="D47" s="40"/>
      <c r="E47" s="377" t="str">
        <f>E9</f>
        <v>3 - Opěrná zeď 2A, 2B</v>
      </c>
      <c r="F47" s="378"/>
      <c r="G47" s="378"/>
      <c r="H47" s="378"/>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6" t="s">
        <v>25</v>
      </c>
      <c r="D49" s="40"/>
      <c r="E49" s="40"/>
      <c r="F49" s="34" t="str">
        <f>F12</f>
        <v xml:space="preserve"> </v>
      </c>
      <c r="G49" s="40"/>
      <c r="H49" s="40"/>
      <c r="I49" s="117" t="s">
        <v>27</v>
      </c>
      <c r="J49" s="118">
        <f>IF(J12="","",J12)</f>
        <v>43066</v>
      </c>
      <c r="K49" s="43"/>
    </row>
    <row r="50" spans="2:11" s="1" customFormat="1" ht="6.95" customHeight="1">
      <c r="B50" s="39"/>
      <c r="C50" s="40"/>
      <c r="D50" s="40"/>
      <c r="E50" s="40"/>
      <c r="F50" s="40"/>
      <c r="G50" s="40"/>
      <c r="H50" s="40"/>
      <c r="I50" s="116"/>
      <c r="J50" s="40"/>
      <c r="K50" s="43"/>
    </row>
    <row r="51" spans="2:11" s="1" customFormat="1" ht="15">
      <c r="B51" s="39"/>
      <c r="C51" s="36" t="s">
        <v>30</v>
      </c>
      <c r="D51" s="40"/>
      <c r="E51" s="40"/>
      <c r="F51" s="34" t="str">
        <f>E15</f>
        <v>Úřad vlády ČR</v>
      </c>
      <c r="G51" s="40"/>
      <c r="H51" s="40"/>
      <c r="I51" s="117" t="s">
        <v>36</v>
      </c>
      <c r="J51" s="339" t="str">
        <f>E21</f>
        <v xml:space="preserve"> </v>
      </c>
      <c r="K51" s="43"/>
    </row>
    <row r="52" spans="2:11" s="1" customFormat="1" ht="14.45" customHeight="1">
      <c r="B52" s="39"/>
      <c r="C52" s="36" t="s">
        <v>34</v>
      </c>
      <c r="D52" s="40"/>
      <c r="E52" s="40"/>
      <c r="F52" s="34" t="str">
        <f>IF(E18="","",E18)</f>
        <v/>
      </c>
      <c r="G52" s="40"/>
      <c r="H52" s="40"/>
      <c r="I52" s="116"/>
      <c r="J52" s="370"/>
      <c r="K52" s="43"/>
    </row>
    <row r="53" spans="2:11" s="1" customFormat="1" ht="10.35" customHeight="1">
      <c r="B53" s="39"/>
      <c r="C53" s="40"/>
      <c r="D53" s="40"/>
      <c r="E53" s="40"/>
      <c r="F53" s="40"/>
      <c r="G53" s="40"/>
      <c r="H53" s="40"/>
      <c r="I53" s="116"/>
      <c r="J53" s="40"/>
      <c r="K53" s="43"/>
    </row>
    <row r="54" spans="2:11" s="1" customFormat="1" ht="29.25" customHeight="1">
      <c r="B54" s="39"/>
      <c r="C54" s="142" t="s">
        <v>102</v>
      </c>
      <c r="D54" s="130"/>
      <c r="E54" s="130"/>
      <c r="F54" s="130"/>
      <c r="G54" s="130"/>
      <c r="H54" s="130"/>
      <c r="I54" s="143"/>
      <c r="J54" s="144" t="s">
        <v>103</v>
      </c>
      <c r="K54" s="145"/>
    </row>
    <row r="55" spans="2:11" s="1" customFormat="1" ht="10.35" customHeight="1">
      <c r="B55" s="39"/>
      <c r="C55" s="40"/>
      <c r="D55" s="40"/>
      <c r="E55" s="40"/>
      <c r="F55" s="40"/>
      <c r="G55" s="40"/>
      <c r="H55" s="40"/>
      <c r="I55" s="116"/>
      <c r="J55" s="40"/>
      <c r="K55" s="43"/>
    </row>
    <row r="56" spans="2:47" s="1" customFormat="1" ht="29.25" customHeight="1">
      <c r="B56" s="39"/>
      <c r="C56" s="146" t="s">
        <v>104</v>
      </c>
      <c r="D56" s="40"/>
      <c r="E56" s="40"/>
      <c r="F56" s="40"/>
      <c r="G56" s="40"/>
      <c r="H56" s="40"/>
      <c r="I56" s="116"/>
      <c r="J56" s="126">
        <f>J87</f>
        <v>0</v>
      </c>
      <c r="K56" s="43"/>
      <c r="AU56" s="23" t="s">
        <v>105</v>
      </c>
    </row>
    <row r="57" spans="2:11" s="7" customFormat="1" ht="24.95" customHeight="1">
      <c r="B57" s="147"/>
      <c r="C57" s="148"/>
      <c r="D57" s="149" t="s">
        <v>151</v>
      </c>
      <c r="E57" s="150"/>
      <c r="F57" s="150"/>
      <c r="G57" s="150"/>
      <c r="H57" s="150"/>
      <c r="I57" s="151"/>
      <c r="J57" s="152">
        <f>J88</f>
        <v>0</v>
      </c>
      <c r="K57" s="153"/>
    </row>
    <row r="58" spans="2:11" s="11" customFormat="1" ht="19.9" customHeight="1">
      <c r="B58" s="209"/>
      <c r="C58" s="210"/>
      <c r="D58" s="211" t="s">
        <v>152</v>
      </c>
      <c r="E58" s="212"/>
      <c r="F58" s="212"/>
      <c r="G58" s="212"/>
      <c r="H58" s="212"/>
      <c r="I58" s="213"/>
      <c r="J58" s="214">
        <f>J89</f>
        <v>0</v>
      </c>
      <c r="K58" s="215"/>
    </row>
    <row r="59" spans="2:11" s="11" customFormat="1" ht="14.85" customHeight="1">
      <c r="B59" s="209"/>
      <c r="C59" s="210"/>
      <c r="D59" s="211" t="s">
        <v>237</v>
      </c>
      <c r="E59" s="212"/>
      <c r="F59" s="212"/>
      <c r="G59" s="212"/>
      <c r="H59" s="212"/>
      <c r="I59" s="213"/>
      <c r="J59" s="214">
        <f>J127</f>
        <v>0</v>
      </c>
      <c r="K59" s="215"/>
    </row>
    <row r="60" spans="2:11" s="11" customFormat="1" ht="19.9" customHeight="1">
      <c r="B60" s="209"/>
      <c r="C60" s="210"/>
      <c r="D60" s="211" t="s">
        <v>239</v>
      </c>
      <c r="E60" s="212"/>
      <c r="F60" s="212"/>
      <c r="G60" s="212"/>
      <c r="H60" s="212"/>
      <c r="I60" s="213"/>
      <c r="J60" s="214">
        <f>J137</f>
        <v>0</v>
      </c>
      <c r="K60" s="215"/>
    </row>
    <row r="61" spans="2:11" s="11" customFormat="1" ht="19.9" customHeight="1">
      <c r="B61" s="209"/>
      <c r="C61" s="210"/>
      <c r="D61" s="211" t="s">
        <v>463</v>
      </c>
      <c r="E61" s="212"/>
      <c r="F61" s="212"/>
      <c r="G61" s="212"/>
      <c r="H61" s="212"/>
      <c r="I61" s="213"/>
      <c r="J61" s="214">
        <f>J150</f>
        <v>0</v>
      </c>
      <c r="K61" s="215"/>
    </row>
    <row r="62" spans="2:11" s="11" customFormat="1" ht="19.9" customHeight="1">
      <c r="B62" s="209"/>
      <c r="C62" s="210"/>
      <c r="D62" s="211" t="s">
        <v>464</v>
      </c>
      <c r="E62" s="212"/>
      <c r="F62" s="212"/>
      <c r="G62" s="212"/>
      <c r="H62" s="212"/>
      <c r="I62" s="213"/>
      <c r="J62" s="214">
        <f>J167</f>
        <v>0</v>
      </c>
      <c r="K62" s="215"/>
    </row>
    <row r="63" spans="2:11" s="11" customFormat="1" ht="19.9" customHeight="1">
      <c r="B63" s="209"/>
      <c r="C63" s="210"/>
      <c r="D63" s="211" t="s">
        <v>153</v>
      </c>
      <c r="E63" s="212"/>
      <c r="F63" s="212"/>
      <c r="G63" s="212"/>
      <c r="H63" s="212"/>
      <c r="I63" s="213"/>
      <c r="J63" s="214">
        <f>J171</f>
        <v>0</v>
      </c>
      <c r="K63" s="215"/>
    </row>
    <row r="64" spans="2:11" s="11" customFormat="1" ht="19.9" customHeight="1">
      <c r="B64" s="209"/>
      <c r="C64" s="210"/>
      <c r="D64" s="211" t="s">
        <v>241</v>
      </c>
      <c r="E64" s="212"/>
      <c r="F64" s="212"/>
      <c r="G64" s="212"/>
      <c r="H64" s="212"/>
      <c r="I64" s="213"/>
      <c r="J64" s="214">
        <f>J252</f>
        <v>0</v>
      </c>
      <c r="K64" s="215"/>
    </row>
    <row r="65" spans="2:11" s="11" customFormat="1" ht="19.9" customHeight="1">
      <c r="B65" s="209"/>
      <c r="C65" s="210"/>
      <c r="D65" s="211" t="s">
        <v>154</v>
      </c>
      <c r="E65" s="212"/>
      <c r="F65" s="212"/>
      <c r="G65" s="212"/>
      <c r="H65" s="212"/>
      <c r="I65" s="213"/>
      <c r="J65" s="214">
        <f>J260</f>
        <v>0</v>
      </c>
      <c r="K65" s="215"/>
    </row>
    <row r="66" spans="2:11" s="7" customFormat="1" ht="24.95" customHeight="1">
      <c r="B66" s="147"/>
      <c r="C66" s="148"/>
      <c r="D66" s="149" t="s">
        <v>465</v>
      </c>
      <c r="E66" s="150"/>
      <c r="F66" s="150"/>
      <c r="G66" s="150"/>
      <c r="H66" s="150"/>
      <c r="I66" s="151"/>
      <c r="J66" s="152">
        <f>J263</f>
        <v>0</v>
      </c>
      <c r="K66" s="153"/>
    </row>
    <row r="67" spans="2:11" s="11" customFormat="1" ht="19.9" customHeight="1">
      <c r="B67" s="209"/>
      <c r="C67" s="210"/>
      <c r="D67" s="211" t="s">
        <v>466</v>
      </c>
      <c r="E67" s="212"/>
      <c r="F67" s="212"/>
      <c r="G67" s="212"/>
      <c r="H67" s="212"/>
      <c r="I67" s="213"/>
      <c r="J67" s="214">
        <f>J264</f>
        <v>0</v>
      </c>
      <c r="K67" s="215"/>
    </row>
    <row r="68" spans="2:11" s="1" customFormat="1" ht="21.75" customHeight="1">
      <c r="B68" s="39"/>
      <c r="C68" s="40"/>
      <c r="D68" s="40"/>
      <c r="E68" s="40"/>
      <c r="F68" s="40"/>
      <c r="G68" s="40"/>
      <c r="H68" s="40"/>
      <c r="I68" s="116"/>
      <c r="J68" s="40"/>
      <c r="K68" s="43"/>
    </row>
    <row r="69" spans="2:11" s="1" customFormat="1" ht="6.95" customHeight="1">
      <c r="B69" s="54"/>
      <c r="C69" s="55"/>
      <c r="D69" s="55"/>
      <c r="E69" s="55"/>
      <c r="F69" s="55"/>
      <c r="G69" s="55"/>
      <c r="H69" s="55"/>
      <c r="I69" s="137"/>
      <c r="J69" s="55"/>
      <c r="K69" s="56"/>
    </row>
    <row r="73" spans="2:12" s="1" customFormat="1" ht="6.95" customHeight="1">
      <c r="B73" s="57"/>
      <c r="C73" s="58"/>
      <c r="D73" s="58"/>
      <c r="E73" s="58"/>
      <c r="F73" s="58"/>
      <c r="G73" s="58"/>
      <c r="H73" s="58"/>
      <c r="I73" s="140"/>
      <c r="J73" s="58"/>
      <c r="K73" s="58"/>
      <c r="L73" s="59"/>
    </row>
    <row r="74" spans="2:12" s="1" customFormat="1" ht="36.95" customHeight="1">
      <c r="B74" s="39"/>
      <c r="C74" s="60" t="s">
        <v>107</v>
      </c>
      <c r="D74" s="61"/>
      <c r="E74" s="61"/>
      <c r="F74" s="61"/>
      <c r="G74" s="61"/>
      <c r="H74" s="61"/>
      <c r="I74" s="154"/>
      <c r="J74" s="61"/>
      <c r="K74" s="61"/>
      <c r="L74" s="59"/>
    </row>
    <row r="75" spans="2:12" s="1" customFormat="1" ht="6.95" customHeight="1">
      <c r="B75" s="39"/>
      <c r="C75" s="61"/>
      <c r="D75" s="61"/>
      <c r="E75" s="61"/>
      <c r="F75" s="61"/>
      <c r="G75" s="61"/>
      <c r="H75" s="61"/>
      <c r="I75" s="154"/>
      <c r="J75" s="61"/>
      <c r="K75" s="61"/>
      <c r="L75" s="59"/>
    </row>
    <row r="76" spans="2:12" s="1" customFormat="1" ht="14.45" customHeight="1">
      <c r="B76" s="39"/>
      <c r="C76" s="63" t="s">
        <v>18</v>
      </c>
      <c r="D76" s="61"/>
      <c r="E76" s="61"/>
      <c r="F76" s="61"/>
      <c r="G76" s="61"/>
      <c r="H76" s="61"/>
      <c r="I76" s="154"/>
      <c r="J76" s="61"/>
      <c r="K76" s="61"/>
      <c r="L76" s="59"/>
    </row>
    <row r="77" spans="2:12" s="1" customFormat="1" ht="16.5" customHeight="1">
      <c r="B77" s="39"/>
      <c r="C77" s="61"/>
      <c r="D77" s="61"/>
      <c r="E77" s="371" t="str">
        <f>E7</f>
        <v>Oprava barokního opevnění Prahy - akt. verze 11-2017</v>
      </c>
      <c r="F77" s="372"/>
      <c r="G77" s="372"/>
      <c r="H77" s="372"/>
      <c r="I77" s="154"/>
      <c r="J77" s="61"/>
      <c r="K77" s="61"/>
      <c r="L77" s="59"/>
    </row>
    <row r="78" spans="2:12" s="1" customFormat="1" ht="14.45" customHeight="1">
      <c r="B78" s="39"/>
      <c r="C78" s="63" t="s">
        <v>99</v>
      </c>
      <c r="D78" s="61"/>
      <c r="E78" s="61"/>
      <c r="F78" s="61"/>
      <c r="G78" s="61"/>
      <c r="H78" s="61"/>
      <c r="I78" s="154"/>
      <c r="J78" s="61"/>
      <c r="K78" s="61"/>
      <c r="L78" s="59"/>
    </row>
    <row r="79" spans="2:12" s="1" customFormat="1" ht="17.25" customHeight="1">
      <c r="B79" s="39"/>
      <c r="C79" s="61"/>
      <c r="D79" s="61"/>
      <c r="E79" s="350" t="str">
        <f>E9</f>
        <v>3 - Opěrná zeď 2A, 2B</v>
      </c>
      <c r="F79" s="373"/>
      <c r="G79" s="373"/>
      <c r="H79" s="373"/>
      <c r="I79" s="154"/>
      <c r="J79" s="61"/>
      <c r="K79" s="61"/>
      <c r="L79" s="59"/>
    </row>
    <row r="80" spans="2:12" s="1" customFormat="1" ht="6.95" customHeight="1">
      <c r="B80" s="39"/>
      <c r="C80" s="61"/>
      <c r="D80" s="61"/>
      <c r="E80" s="61"/>
      <c r="F80" s="61"/>
      <c r="G80" s="61"/>
      <c r="H80" s="61"/>
      <c r="I80" s="154"/>
      <c r="J80" s="61"/>
      <c r="K80" s="61"/>
      <c r="L80" s="59"/>
    </row>
    <row r="81" spans="2:12" s="1" customFormat="1" ht="18" customHeight="1">
      <c r="B81" s="39"/>
      <c r="C81" s="63" t="s">
        <v>25</v>
      </c>
      <c r="D81" s="61"/>
      <c r="E81" s="61"/>
      <c r="F81" s="155" t="str">
        <f>F12</f>
        <v xml:space="preserve"> </v>
      </c>
      <c r="G81" s="61"/>
      <c r="H81" s="61"/>
      <c r="I81" s="156" t="s">
        <v>27</v>
      </c>
      <c r="J81" s="71">
        <f>IF(J12="","",J12)</f>
        <v>43066</v>
      </c>
      <c r="K81" s="61"/>
      <c r="L81" s="59"/>
    </row>
    <row r="82" spans="2:12" s="1" customFormat="1" ht="6.95" customHeight="1">
      <c r="B82" s="39"/>
      <c r="C82" s="61"/>
      <c r="D82" s="61"/>
      <c r="E82" s="61"/>
      <c r="F82" s="61"/>
      <c r="G82" s="61"/>
      <c r="H82" s="61"/>
      <c r="I82" s="154"/>
      <c r="J82" s="61"/>
      <c r="K82" s="61"/>
      <c r="L82" s="59"/>
    </row>
    <row r="83" spans="2:12" s="1" customFormat="1" ht="15">
      <c r="B83" s="39"/>
      <c r="C83" s="63" t="s">
        <v>30</v>
      </c>
      <c r="D83" s="61"/>
      <c r="E83" s="61"/>
      <c r="F83" s="155" t="str">
        <f>E15</f>
        <v>Úřad vlády ČR</v>
      </c>
      <c r="G83" s="61"/>
      <c r="H83" s="61"/>
      <c r="I83" s="156" t="s">
        <v>36</v>
      </c>
      <c r="J83" s="155" t="str">
        <f>E21</f>
        <v xml:space="preserve"> </v>
      </c>
      <c r="K83" s="61"/>
      <c r="L83" s="59"/>
    </row>
    <row r="84" spans="2:12" s="1" customFormat="1" ht="14.45" customHeight="1">
      <c r="B84" s="39"/>
      <c r="C84" s="63" t="s">
        <v>34</v>
      </c>
      <c r="D84" s="61"/>
      <c r="E84" s="61"/>
      <c r="F84" s="155" t="str">
        <f>IF(E18="","",E18)</f>
        <v/>
      </c>
      <c r="G84" s="61"/>
      <c r="H84" s="61"/>
      <c r="I84" s="154"/>
      <c r="J84" s="61"/>
      <c r="K84" s="61"/>
      <c r="L84" s="59"/>
    </row>
    <row r="85" spans="2:12" s="1" customFormat="1" ht="10.35" customHeight="1">
      <c r="B85" s="39"/>
      <c r="C85" s="61"/>
      <c r="D85" s="61"/>
      <c r="E85" s="61"/>
      <c r="F85" s="61"/>
      <c r="G85" s="61"/>
      <c r="H85" s="61"/>
      <c r="I85" s="154"/>
      <c r="J85" s="61"/>
      <c r="K85" s="61"/>
      <c r="L85" s="59"/>
    </row>
    <row r="86" spans="2:20" s="8" customFormat="1" ht="29.25" customHeight="1">
      <c r="B86" s="157"/>
      <c r="C86" s="158" t="s">
        <v>108</v>
      </c>
      <c r="D86" s="159" t="s">
        <v>59</v>
      </c>
      <c r="E86" s="159" t="s">
        <v>55</v>
      </c>
      <c r="F86" s="159" t="s">
        <v>109</v>
      </c>
      <c r="G86" s="159" t="s">
        <v>110</v>
      </c>
      <c r="H86" s="159" t="s">
        <v>111</v>
      </c>
      <c r="I86" s="160" t="s">
        <v>112</v>
      </c>
      <c r="J86" s="159" t="s">
        <v>103</v>
      </c>
      <c r="K86" s="161" t="s">
        <v>113</v>
      </c>
      <c r="L86" s="162"/>
      <c r="M86" s="79" t="s">
        <v>114</v>
      </c>
      <c r="N86" s="80" t="s">
        <v>44</v>
      </c>
      <c r="O86" s="80" t="s">
        <v>115</v>
      </c>
      <c r="P86" s="80" t="s">
        <v>116</v>
      </c>
      <c r="Q86" s="80" t="s">
        <v>117</v>
      </c>
      <c r="R86" s="80" t="s">
        <v>118</v>
      </c>
      <c r="S86" s="80" t="s">
        <v>119</v>
      </c>
      <c r="T86" s="81" t="s">
        <v>120</v>
      </c>
    </row>
    <row r="87" spans="2:63" s="1" customFormat="1" ht="29.25" customHeight="1">
      <c r="B87" s="39"/>
      <c r="C87" s="85" t="s">
        <v>104</v>
      </c>
      <c r="D87" s="61"/>
      <c r="E87" s="61"/>
      <c r="F87" s="61"/>
      <c r="G87" s="61"/>
      <c r="H87" s="61"/>
      <c r="I87" s="154"/>
      <c r="J87" s="163">
        <f>BK87</f>
        <v>0</v>
      </c>
      <c r="K87" s="61"/>
      <c r="L87" s="59"/>
      <c r="M87" s="82"/>
      <c r="N87" s="83"/>
      <c r="O87" s="83"/>
      <c r="P87" s="164">
        <f>P88+P263</f>
        <v>0</v>
      </c>
      <c r="Q87" s="83"/>
      <c r="R87" s="164">
        <f>R88+R263</f>
        <v>662.80041185</v>
      </c>
      <c r="S87" s="83"/>
      <c r="T87" s="165">
        <f>T88+T263</f>
        <v>702.561525</v>
      </c>
      <c r="AT87" s="23" t="s">
        <v>73</v>
      </c>
      <c r="AU87" s="23" t="s">
        <v>105</v>
      </c>
      <c r="BK87" s="166">
        <f>BK88+BK263</f>
        <v>0</v>
      </c>
    </row>
    <row r="88" spans="2:63" s="9" customFormat="1" ht="37.35" customHeight="1">
      <c r="B88" s="167"/>
      <c r="C88" s="168"/>
      <c r="D88" s="169" t="s">
        <v>73</v>
      </c>
      <c r="E88" s="170" t="s">
        <v>155</v>
      </c>
      <c r="F88" s="170" t="s">
        <v>156</v>
      </c>
      <c r="G88" s="168"/>
      <c r="H88" s="168"/>
      <c r="I88" s="171"/>
      <c r="J88" s="172">
        <f>BK88</f>
        <v>0</v>
      </c>
      <c r="K88" s="168"/>
      <c r="L88" s="173"/>
      <c r="M88" s="174"/>
      <c r="N88" s="175"/>
      <c r="O88" s="175"/>
      <c r="P88" s="176">
        <f>P89+P137+P150+P167+P171+P252+P260</f>
        <v>0</v>
      </c>
      <c r="Q88" s="175"/>
      <c r="R88" s="176">
        <f>R89+R137+R150+R167+R171+R252+R260</f>
        <v>662.80041185</v>
      </c>
      <c r="S88" s="175"/>
      <c r="T88" s="177">
        <f>T89+T137+T150+T167+T171+T252+T260</f>
        <v>702.561525</v>
      </c>
      <c r="AR88" s="178" t="s">
        <v>24</v>
      </c>
      <c r="AT88" s="179" t="s">
        <v>73</v>
      </c>
      <c r="AU88" s="179" t="s">
        <v>74</v>
      </c>
      <c r="AY88" s="178" t="s">
        <v>122</v>
      </c>
      <c r="BK88" s="180">
        <f>BK89+BK137+BK150+BK167+BK171+BK252+BK260</f>
        <v>0</v>
      </c>
    </row>
    <row r="89" spans="2:63" s="9" customFormat="1" ht="19.9" customHeight="1">
      <c r="B89" s="167"/>
      <c r="C89" s="168"/>
      <c r="D89" s="169" t="s">
        <v>73</v>
      </c>
      <c r="E89" s="216" t="s">
        <v>24</v>
      </c>
      <c r="F89" s="216" t="s">
        <v>157</v>
      </c>
      <c r="G89" s="168"/>
      <c r="H89" s="168"/>
      <c r="I89" s="171"/>
      <c r="J89" s="217">
        <f>BK89</f>
        <v>0</v>
      </c>
      <c r="K89" s="168"/>
      <c r="L89" s="173"/>
      <c r="M89" s="174"/>
      <c r="N89" s="175"/>
      <c r="O89" s="175"/>
      <c r="P89" s="176">
        <f>P90+SUM(P91:P127)</f>
        <v>0</v>
      </c>
      <c r="Q89" s="175"/>
      <c r="R89" s="176">
        <f>R90+SUM(R91:R127)</f>
        <v>0.011435</v>
      </c>
      <c r="S89" s="175"/>
      <c r="T89" s="177">
        <f>T90+SUM(T91:T127)</f>
        <v>0</v>
      </c>
      <c r="AR89" s="178" t="s">
        <v>24</v>
      </c>
      <c r="AT89" s="179" t="s">
        <v>73</v>
      </c>
      <c r="AU89" s="179" t="s">
        <v>24</v>
      </c>
      <c r="AY89" s="178" t="s">
        <v>122</v>
      </c>
      <c r="BK89" s="180">
        <f>BK90+SUM(BK91:BK127)</f>
        <v>0</v>
      </c>
    </row>
    <row r="90" spans="2:65" s="1" customFormat="1" ht="38.25" customHeight="1">
      <c r="B90" s="39"/>
      <c r="C90" s="181" t="s">
        <v>24</v>
      </c>
      <c r="D90" s="181" t="s">
        <v>123</v>
      </c>
      <c r="E90" s="182" t="s">
        <v>467</v>
      </c>
      <c r="F90" s="183" t="s">
        <v>468</v>
      </c>
      <c r="G90" s="184" t="s">
        <v>244</v>
      </c>
      <c r="H90" s="185">
        <v>870</v>
      </c>
      <c r="I90" s="186"/>
      <c r="J90" s="187">
        <f>ROUND(I90*H90,2)</f>
        <v>0</v>
      </c>
      <c r="K90" s="183" t="s">
        <v>127</v>
      </c>
      <c r="L90" s="59"/>
      <c r="M90" s="188" t="s">
        <v>22</v>
      </c>
      <c r="N90" s="189" t="s">
        <v>45</v>
      </c>
      <c r="O90" s="40"/>
      <c r="P90" s="190">
        <f>O90*H90</f>
        <v>0</v>
      </c>
      <c r="Q90" s="190">
        <v>0</v>
      </c>
      <c r="R90" s="190">
        <f>Q90*H90</f>
        <v>0</v>
      </c>
      <c r="S90" s="190">
        <v>0</v>
      </c>
      <c r="T90" s="191">
        <f>S90*H90</f>
        <v>0</v>
      </c>
      <c r="AR90" s="23" t="s">
        <v>138</v>
      </c>
      <c r="AT90" s="23" t="s">
        <v>123</v>
      </c>
      <c r="AU90" s="23" t="s">
        <v>82</v>
      </c>
      <c r="AY90" s="23" t="s">
        <v>122</v>
      </c>
      <c r="BE90" s="192">
        <f>IF(N90="základní",J90,0)</f>
        <v>0</v>
      </c>
      <c r="BF90" s="192">
        <f>IF(N90="snížená",J90,0)</f>
        <v>0</v>
      </c>
      <c r="BG90" s="192">
        <f>IF(N90="zákl. přenesená",J90,0)</f>
        <v>0</v>
      </c>
      <c r="BH90" s="192">
        <f>IF(N90="sníž. přenesená",J90,0)</f>
        <v>0</v>
      </c>
      <c r="BI90" s="192">
        <f>IF(N90="nulová",J90,0)</f>
        <v>0</v>
      </c>
      <c r="BJ90" s="23" t="s">
        <v>24</v>
      </c>
      <c r="BK90" s="192">
        <f>ROUND(I90*H90,2)</f>
        <v>0</v>
      </c>
      <c r="BL90" s="23" t="s">
        <v>138</v>
      </c>
      <c r="BM90" s="23" t="s">
        <v>469</v>
      </c>
    </row>
    <row r="91" spans="2:47" s="1" customFormat="1" ht="94.5">
      <c r="B91" s="39"/>
      <c r="C91" s="61"/>
      <c r="D91" s="195" t="s">
        <v>162</v>
      </c>
      <c r="E91" s="61"/>
      <c r="F91" s="218" t="s">
        <v>470</v>
      </c>
      <c r="G91" s="61"/>
      <c r="H91" s="61"/>
      <c r="I91" s="154"/>
      <c r="J91" s="61"/>
      <c r="K91" s="61"/>
      <c r="L91" s="59"/>
      <c r="M91" s="219"/>
      <c r="N91" s="40"/>
      <c r="O91" s="40"/>
      <c r="P91" s="40"/>
      <c r="Q91" s="40"/>
      <c r="R91" s="40"/>
      <c r="S91" s="40"/>
      <c r="T91" s="76"/>
      <c r="AT91" s="23" t="s">
        <v>162</v>
      </c>
      <c r="AU91" s="23" t="s">
        <v>82</v>
      </c>
    </row>
    <row r="92" spans="2:51" s="10" customFormat="1" ht="13.5">
      <c r="B92" s="193"/>
      <c r="C92" s="194"/>
      <c r="D92" s="195" t="s">
        <v>130</v>
      </c>
      <c r="E92" s="196" t="s">
        <v>22</v>
      </c>
      <c r="F92" s="197" t="s">
        <v>471</v>
      </c>
      <c r="G92" s="194"/>
      <c r="H92" s="198">
        <v>30</v>
      </c>
      <c r="I92" s="199"/>
      <c r="J92" s="194"/>
      <c r="K92" s="194"/>
      <c r="L92" s="200"/>
      <c r="M92" s="201"/>
      <c r="N92" s="202"/>
      <c r="O92" s="202"/>
      <c r="P92" s="202"/>
      <c r="Q92" s="202"/>
      <c r="R92" s="202"/>
      <c r="S92" s="202"/>
      <c r="T92" s="203"/>
      <c r="AT92" s="204" t="s">
        <v>130</v>
      </c>
      <c r="AU92" s="204" t="s">
        <v>82</v>
      </c>
      <c r="AV92" s="10" t="s">
        <v>82</v>
      </c>
      <c r="AW92" s="10" t="s">
        <v>37</v>
      </c>
      <c r="AX92" s="10" t="s">
        <v>74</v>
      </c>
      <c r="AY92" s="204" t="s">
        <v>122</v>
      </c>
    </row>
    <row r="93" spans="2:51" s="10" customFormat="1" ht="13.5">
      <c r="B93" s="193"/>
      <c r="C93" s="194"/>
      <c r="D93" s="195" t="s">
        <v>130</v>
      </c>
      <c r="E93" s="196" t="s">
        <v>22</v>
      </c>
      <c r="F93" s="197" t="s">
        <v>472</v>
      </c>
      <c r="G93" s="194"/>
      <c r="H93" s="198">
        <v>90</v>
      </c>
      <c r="I93" s="199"/>
      <c r="J93" s="194"/>
      <c r="K93" s="194"/>
      <c r="L93" s="200"/>
      <c r="M93" s="201"/>
      <c r="N93" s="202"/>
      <c r="O93" s="202"/>
      <c r="P93" s="202"/>
      <c r="Q93" s="202"/>
      <c r="R93" s="202"/>
      <c r="S93" s="202"/>
      <c r="T93" s="203"/>
      <c r="AT93" s="204" t="s">
        <v>130</v>
      </c>
      <c r="AU93" s="204" t="s">
        <v>82</v>
      </c>
      <c r="AV93" s="10" t="s">
        <v>82</v>
      </c>
      <c r="AW93" s="10" t="s">
        <v>37</v>
      </c>
      <c r="AX93" s="10" t="s">
        <v>74</v>
      </c>
      <c r="AY93" s="204" t="s">
        <v>122</v>
      </c>
    </row>
    <row r="94" spans="2:51" s="10" customFormat="1" ht="13.5">
      <c r="B94" s="193"/>
      <c r="C94" s="194"/>
      <c r="D94" s="195" t="s">
        <v>130</v>
      </c>
      <c r="E94" s="196" t="s">
        <v>22</v>
      </c>
      <c r="F94" s="197" t="s">
        <v>473</v>
      </c>
      <c r="G94" s="194"/>
      <c r="H94" s="198">
        <v>750</v>
      </c>
      <c r="I94" s="199"/>
      <c r="J94" s="194"/>
      <c r="K94" s="194"/>
      <c r="L94" s="200"/>
      <c r="M94" s="201"/>
      <c r="N94" s="202"/>
      <c r="O94" s="202"/>
      <c r="P94" s="202"/>
      <c r="Q94" s="202"/>
      <c r="R94" s="202"/>
      <c r="S94" s="202"/>
      <c r="T94" s="203"/>
      <c r="AT94" s="204" t="s">
        <v>130</v>
      </c>
      <c r="AU94" s="204" t="s">
        <v>82</v>
      </c>
      <c r="AV94" s="10" t="s">
        <v>82</v>
      </c>
      <c r="AW94" s="10" t="s">
        <v>37</v>
      </c>
      <c r="AX94" s="10" t="s">
        <v>74</v>
      </c>
      <c r="AY94" s="204" t="s">
        <v>122</v>
      </c>
    </row>
    <row r="95" spans="2:51" s="12" customFormat="1" ht="13.5">
      <c r="B95" s="220"/>
      <c r="C95" s="221"/>
      <c r="D95" s="195" t="s">
        <v>130</v>
      </c>
      <c r="E95" s="222" t="s">
        <v>22</v>
      </c>
      <c r="F95" s="223" t="s">
        <v>256</v>
      </c>
      <c r="G95" s="221"/>
      <c r="H95" s="224">
        <v>870</v>
      </c>
      <c r="I95" s="225"/>
      <c r="J95" s="221"/>
      <c r="K95" s="221"/>
      <c r="L95" s="226"/>
      <c r="M95" s="227"/>
      <c r="N95" s="228"/>
      <c r="O95" s="228"/>
      <c r="P95" s="228"/>
      <c r="Q95" s="228"/>
      <c r="R95" s="228"/>
      <c r="S95" s="228"/>
      <c r="T95" s="229"/>
      <c r="AT95" s="230" t="s">
        <v>130</v>
      </c>
      <c r="AU95" s="230" t="s">
        <v>82</v>
      </c>
      <c r="AV95" s="12" t="s">
        <v>138</v>
      </c>
      <c r="AW95" s="12" t="s">
        <v>37</v>
      </c>
      <c r="AX95" s="12" t="s">
        <v>24</v>
      </c>
      <c r="AY95" s="230" t="s">
        <v>122</v>
      </c>
    </row>
    <row r="96" spans="2:65" s="1" customFormat="1" ht="38.25" customHeight="1">
      <c r="B96" s="39"/>
      <c r="C96" s="181" t="s">
        <v>82</v>
      </c>
      <c r="D96" s="181" t="s">
        <v>123</v>
      </c>
      <c r="E96" s="182" t="s">
        <v>474</v>
      </c>
      <c r="F96" s="183" t="s">
        <v>475</v>
      </c>
      <c r="G96" s="184" t="s">
        <v>244</v>
      </c>
      <c r="H96" s="185">
        <v>360.6</v>
      </c>
      <c r="I96" s="186"/>
      <c r="J96" s="187">
        <f>ROUND(I96*H96,2)</f>
        <v>0</v>
      </c>
      <c r="K96" s="183" t="s">
        <v>127</v>
      </c>
      <c r="L96" s="59"/>
      <c r="M96" s="188" t="s">
        <v>22</v>
      </c>
      <c r="N96" s="189" t="s">
        <v>45</v>
      </c>
      <c r="O96" s="40"/>
      <c r="P96" s="190">
        <f>O96*H96</f>
        <v>0</v>
      </c>
      <c r="Q96" s="190">
        <v>0</v>
      </c>
      <c r="R96" s="190">
        <f>Q96*H96</f>
        <v>0</v>
      </c>
      <c r="S96" s="190">
        <v>0</v>
      </c>
      <c r="T96" s="191">
        <f>S96*H96</f>
        <v>0</v>
      </c>
      <c r="AR96" s="23" t="s">
        <v>138</v>
      </c>
      <c r="AT96" s="23" t="s">
        <v>123</v>
      </c>
      <c r="AU96" s="23" t="s">
        <v>82</v>
      </c>
      <c r="AY96" s="23" t="s">
        <v>122</v>
      </c>
      <c r="BE96" s="192">
        <f>IF(N96="základní",J96,0)</f>
        <v>0</v>
      </c>
      <c r="BF96" s="192">
        <f>IF(N96="snížená",J96,0)</f>
        <v>0</v>
      </c>
      <c r="BG96" s="192">
        <f>IF(N96="zákl. přenesená",J96,0)</f>
        <v>0</v>
      </c>
      <c r="BH96" s="192">
        <f>IF(N96="sníž. přenesená",J96,0)</f>
        <v>0</v>
      </c>
      <c r="BI96" s="192">
        <f>IF(N96="nulová",J96,0)</f>
        <v>0</v>
      </c>
      <c r="BJ96" s="23" t="s">
        <v>24</v>
      </c>
      <c r="BK96" s="192">
        <f>ROUND(I96*H96,2)</f>
        <v>0</v>
      </c>
      <c r="BL96" s="23" t="s">
        <v>138</v>
      </c>
      <c r="BM96" s="23" t="s">
        <v>476</v>
      </c>
    </row>
    <row r="97" spans="2:47" s="1" customFormat="1" ht="202.5">
      <c r="B97" s="39"/>
      <c r="C97" s="61"/>
      <c r="D97" s="195" t="s">
        <v>162</v>
      </c>
      <c r="E97" s="61"/>
      <c r="F97" s="218" t="s">
        <v>250</v>
      </c>
      <c r="G97" s="61"/>
      <c r="H97" s="61"/>
      <c r="I97" s="154"/>
      <c r="J97" s="61"/>
      <c r="K97" s="61"/>
      <c r="L97" s="59"/>
      <c r="M97" s="219"/>
      <c r="N97" s="40"/>
      <c r="O97" s="40"/>
      <c r="P97" s="40"/>
      <c r="Q97" s="40"/>
      <c r="R97" s="40"/>
      <c r="S97" s="40"/>
      <c r="T97" s="76"/>
      <c r="AT97" s="23" t="s">
        <v>162</v>
      </c>
      <c r="AU97" s="23" t="s">
        <v>82</v>
      </c>
    </row>
    <row r="98" spans="2:51" s="10" customFormat="1" ht="13.5">
      <c r="B98" s="193"/>
      <c r="C98" s="194"/>
      <c r="D98" s="195" t="s">
        <v>130</v>
      </c>
      <c r="E98" s="196" t="s">
        <v>22</v>
      </c>
      <c r="F98" s="197" t="s">
        <v>477</v>
      </c>
      <c r="G98" s="194"/>
      <c r="H98" s="198">
        <v>19.5</v>
      </c>
      <c r="I98" s="199"/>
      <c r="J98" s="194"/>
      <c r="K98" s="194"/>
      <c r="L98" s="200"/>
      <c r="M98" s="201"/>
      <c r="N98" s="202"/>
      <c r="O98" s="202"/>
      <c r="P98" s="202"/>
      <c r="Q98" s="202"/>
      <c r="R98" s="202"/>
      <c r="S98" s="202"/>
      <c r="T98" s="203"/>
      <c r="AT98" s="204" t="s">
        <v>130</v>
      </c>
      <c r="AU98" s="204" t="s">
        <v>82</v>
      </c>
      <c r="AV98" s="10" t="s">
        <v>82</v>
      </c>
      <c r="AW98" s="10" t="s">
        <v>37</v>
      </c>
      <c r="AX98" s="10" t="s">
        <v>74</v>
      </c>
      <c r="AY98" s="204" t="s">
        <v>122</v>
      </c>
    </row>
    <row r="99" spans="2:51" s="10" customFormat="1" ht="13.5">
      <c r="B99" s="193"/>
      <c r="C99" s="194"/>
      <c r="D99" s="195" t="s">
        <v>130</v>
      </c>
      <c r="E99" s="196" t="s">
        <v>22</v>
      </c>
      <c r="F99" s="197" t="s">
        <v>478</v>
      </c>
      <c r="G99" s="194"/>
      <c r="H99" s="198">
        <v>341.1</v>
      </c>
      <c r="I99" s="199"/>
      <c r="J99" s="194"/>
      <c r="K99" s="194"/>
      <c r="L99" s="200"/>
      <c r="M99" s="201"/>
      <c r="N99" s="202"/>
      <c r="O99" s="202"/>
      <c r="P99" s="202"/>
      <c r="Q99" s="202"/>
      <c r="R99" s="202"/>
      <c r="S99" s="202"/>
      <c r="T99" s="203"/>
      <c r="AT99" s="204" t="s">
        <v>130</v>
      </c>
      <c r="AU99" s="204" t="s">
        <v>82</v>
      </c>
      <c r="AV99" s="10" t="s">
        <v>82</v>
      </c>
      <c r="AW99" s="10" t="s">
        <v>37</v>
      </c>
      <c r="AX99" s="10" t="s">
        <v>74</v>
      </c>
      <c r="AY99" s="204" t="s">
        <v>122</v>
      </c>
    </row>
    <row r="100" spans="2:51" s="12" customFormat="1" ht="13.5">
      <c r="B100" s="220"/>
      <c r="C100" s="221"/>
      <c r="D100" s="195" t="s">
        <v>130</v>
      </c>
      <c r="E100" s="222" t="s">
        <v>22</v>
      </c>
      <c r="F100" s="223" t="s">
        <v>256</v>
      </c>
      <c r="G100" s="221"/>
      <c r="H100" s="224">
        <v>360.6</v>
      </c>
      <c r="I100" s="225"/>
      <c r="J100" s="221"/>
      <c r="K100" s="221"/>
      <c r="L100" s="226"/>
      <c r="M100" s="227"/>
      <c r="N100" s="228"/>
      <c r="O100" s="228"/>
      <c r="P100" s="228"/>
      <c r="Q100" s="228"/>
      <c r="R100" s="228"/>
      <c r="S100" s="228"/>
      <c r="T100" s="229"/>
      <c r="AT100" s="230" t="s">
        <v>130</v>
      </c>
      <c r="AU100" s="230" t="s">
        <v>82</v>
      </c>
      <c r="AV100" s="12" t="s">
        <v>138</v>
      </c>
      <c r="AW100" s="12" t="s">
        <v>37</v>
      </c>
      <c r="AX100" s="12" t="s">
        <v>24</v>
      </c>
      <c r="AY100" s="230" t="s">
        <v>122</v>
      </c>
    </row>
    <row r="101" spans="2:65" s="1" customFormat="1" ht="38.25" customHeight="1">
      <c r="B101" s="39"/>
      <c r="C101" s="181" t="s">
        <v>90</v>
      </c>
      <c r="D101" s="181" t="s">
        <v>123</v>
      </c>
      <c r="E101" s="182" t="s">
        <v>252</v>
      </c>
      <c r="F101" s="183" t="s">
        <v>253</v>
      </c>
      <c r="G101" s="184" t="s">
        <v>244</v>
      </c>
      <c r="H101" s="185">
        <v>870</v>
      </c>
      <c r="I101" s="186"/>
      <c r="J101" s="187">
        <f>ROUND(I101*H101,2)</f>
        <v>0</v>
      </c>
      <c r="K101" s="183" t="s">
        <v>127</v>
      </c>
      <c r="L101" s="59"/>
      <c r="M101" s="188" t="s">
        <v>22</v>
      </c>
      <c r="N101" s="189" t="s">
        <v>45</v>
      </c>
      <c r="O101" s="40"/>
      <c r="P101" s="190">
        <f>O101*H101</f>
        <v>0</v>
      </c>
      <c r="Q101" s="190">
        <v>0</v>
      </c>
      <c r="R101" s="190">
        <f>Q101*H101</f>
        <v>0</v>
      </c>
      <c r="S101" s="190">
        <v>0</v>
      </c>
      <c r="T101" s="191">
        <f>S101*H101</f>
        <v>0</v>
      </c>
      <c r="AR101" s="23" t="s">
        <v>138</v>
      </c>
      <c r="AT101" s="23" t="s">
        <v>123</v>
      </c>
      <c r="AU101" s="23" t="s">
        <v>82</v>
      </c>
      <c r="AY101" s="23" t="s">
        <v>122</v>
      </c>
      <c r="BE101" s="192">
        <f>IF(N101="základní",J101,0)</f>
        <v>0</v>
      </c>
      <c r="BF101" s="192">
        <f>IF(N101="snížená",J101,0)</f>
        <v>0</v>
      </c>
      <c r="BG101" s="192">
        <f>IF(N101="zákl. přenesená",J101,0)</f>
        <v>0</v>
      </c>
      <c r="BH101" s="192">
        <f>IF(N101="sníž. přenesená",J101,0)</f>
        <v>0</v>
      </c>
      <c r="BI101" s="192">
        <f>IF(N101="nulová",J101,0)</f>
        <v>0</v>
      </c>
      <c r="BJ101" s="23" t="s">
        <v>24</v>
      </c>
      <c r="BK101" s="192">
        <f>ROUND(I101*H101,2)</f>
        <v>0</v>
      </c>
      <c r="BL101" s="23" t="s">
        <v>138</v>
      </c>
      <c r="BM101" s="23" t="s">
        <v>479</v>
      </c>
    </row>
    <row r="102" spans="2:47" s="1" customFormat="1" ht="189">
      <c r="B102" s="39"/>
      <c r="C102" s="61"/>
      <c r="D102" s="195" t="s">
        <v>162</v>
      </c>
      <c r="E102" s="61"/>
      <c r="F102" s="218" t="s">
        <v>480</v>
      </c>
      <c r="G102" s="61"/>
      <c r="H102" s="61"/>
      <c r="I102" s="154"/>
      <c r="J102" s="61"/>
      <c r="K102" s="61"/>
      <c r="L102" s="59"/>
      <c r="M102" s="219"/>
      <c r="N102" s="40"/>
      <c r="O102" s="40"/>
      <c r="P102" s="40"/>
      <c r="Q102" s="40"/>
      <c r="R102" s="40"/>
      <c r="S102" s="40"/>
      <c r="T102" s="76"/>
      <c r="AT102" s="23" t="s">
        <v>162</v>
      </c>
      <c r="AU102" s="23" t="s">
        <v>82</v>
      </c>
    </row>
    <row r="103" spans="2:65" s="1" customFormat="1" ht="51" customHeight="1">
      <c r="B103" s="39"/>
      <c r="C103" s="181" t="s">
        <v>138</v>
      </c>
      <c r="D103" s="181" t="s">
        <v>123</v>
      </c>
      <c r="E103" s="182" t="s">
        <v>257</v>
      </c>
      <c r="F103" s="183" t="s">
        <v>481</v>
      </c>
      <c r="G103" s="184" t="s">
        <v>244</v>
      </c>
      <c r="H103" s="185">
        <v>13050</v>
      </c>
      <c r="I103" s="186"/>
      <c r="J103" s="187">
        <f>ROUND(I103*H103,2)</f>
        <v>0</v>
      </c>
      <c r="K103" s="183" t="s">
        <v>127</v>
      </c>
      <c r="L103" s="59"/>
      <c r="M103" s="188" t="s">
        <v>22</v>
      </c>
      <c r="N103" s="189" t="s">
        <v>45</v>
      </c>
      <c r="O103" s="40"/>
      <c r="P103" s="190">
        <f>O103*H103</f>
        <v>0</v>
      </c>
      <c r="Q103" s="190">
        <v>0</v>
      </c>
      <c r="R103" s="190">
        <f>Q103*H103</f>
        <v>0</v>
      </c>
      <c r="S103" s="190">
        <v>0</v>
      </c>
      <c r="T103" s="191">
        <f>S103*H103</f>
        <v>0</v>
      </c>
      <c r="AR103" s="23" t="s">
        <v>138</v>
      </c>
      <c r="AT103" s="23" t="s">
        <v>123</v>
      </c>
      <c r="AU103" s="23" t="s">
        <v>82</v>
      </c>
      <c r="AY103" s="23" t="s">
        <v>122</v>
      </c>
      <c r="BE103" s="192">
        <f>IF(N103="základní",J103,0)</f>
        <v>0</v>
      </c>
      <c r="BF103" s="192">
        <f>IF(N103="snížená",J103,0)</f>
        <v>0</v>
      </c>
      <c r="BG103" s="192">
        <f>IF(N103="zákl. přenesená",J103,0)</f>
        <v>0</v>
      </c>
      <c r="BH103" s="192">
        <f>IF(N103="sníž. přenesená",J103,0)</f>
        <v>0</v>
      </c>
      <c r="BI103" s="192">
        <f>IF(N103="nulová",J103,0)</f>
        <v>0</v>
      </c>
      <c r="BJ103" s="23" t="s">
        <v>24</v>
      </c>
      <c r="BK103" s="192">
        <f>ROUND(I103*H103,2)</f>
        <v>0</v>
      </c>
      <c r="BL103" s="23" t="s">
        <v>138</v>
      </c>
      <c r="BM103" s="23" t="s">
        <v>482</v>
      </c>
    </row>
    <row r="104" spans="2:47" s="1" customFormat="1" ht="189">
      <c r="B104" s="39"/>
      <c r="C104" s="61"/>
      <c r="D104" s="195" t="s">
        <v>162</v>
      </c>
      <c r="E104" s="61"/>
      <c r="F104" s="218" t="s">
        <v>480</v>
      </c>
      <c r="G104" s="61"/>
      <c r="H104" s="61"/>
      <c r="I104" s="154"/>
      <c r="J104" s="61"/>
      <c r="K104" s="61"/>
      <c r="L104" s="59"/>
      <c r="M104" s="219"/>
      <c r="N104" s="40"/>
      <c r="O104" s="40"/>
      <c r="P104" s="40"/>
      <c r="Q104" s="40"/>
      <c r="R104" s="40"/>
      <c r="S104" s="40"/>
      <c r="T104" s="76"/>
      <c r="AT104" s="23" t="s">
        <v>162</v>
      </c>
      <c r="AU104" s="23" t="s">
        <v>82</v>
      </c>
    </row>
    <row r="105" spans="2:51" s="10" customFormat="1" ht="13.5">
      <c r="B105" s="193"/>
      <c r="C105" s="194"/>
      <c r="D105" s="195" t="s">
        <v>130</v>
      </c>
      <c r="E105" s="196" t="s">
        <v>22</v>
      </c>
      <c r="F105" s="197" t="s">
        <v>483</v>
      </c>
      <c r="G105" s="194"/>
      <c r="H105" s="198">
        <v>13050</v>
      </c>
      <c r="I105" s="199"/>
      <c r="J105" s="194"/>
      <c r="K105" s="194"/>
      <c r="L105" s="200"/>
      <c r="M105" s="201"/>
      <c r="N105" s="202"/>
      <c r="O105" s="202"/>
      <c r="P105" s="202"/>
      <c r="Q105" s="202"/>
      <c r="R105" s="202"/>
      <c r="S105" s="202"/>
      <c r="T105" s="203"/>
      <c r="AT105" s="204" t="s">
        <v>130</v>
      </c>
      <c r="AU105" s="204" t="s">
        <v>82</v>
      </c>
      <c r="AV105" s="10" t="s">
        <v>82</v>
      </c>
      <c r="AW105" s="10" t="s">
        <v>37</v>
      </c>
      <c r="AX105" s="10" t="s">
        <v>24</v>
      </c>
      <c r="AY105" s="204" t="s">
        <v>122</v>
      </c>
    </row>
    <row r="106" spans="2:65" s="1" customFormat="1" ht="16.5" customHeight="1">
      <c r="B106" s="39"/>
      <c r="C106" s="181" t="s">
        <v>142</v>
      </c>
      <c r="D106" s="181" t="s">
        <v>123</v>
      </c>
      <c r="E106" s="182" t="s">
        <v>261</v>
      </c>
      <c r="F106" s="183" t="s">
        <v>262</v>
      </c>
      <c r="G106" s="184" t="s">
        <v>244</v>
      </c>
      <c r="H106" s="185">
        <v>870</v>
      </c>
      <c r="I106" s="186"/>
      <c r="J106" s="187">
        <f>ROUND(I106*H106,2)</f>
        <v>0</v>
      </c>
      <c r="K106" s="183" t="s">
        <v>127</v>
      </c>
      <c r="L106" s="59"/>
      <c r="M106" s="188" t="s">
        <v>22</v>
      </c>
      <c r="N106" s="189" t="s">
        <v>45</v>
      </c>
      <c r="O106" s="40"/>
      <c r="P106" s="190">
        <f>O106*H106</f>
        <v>0</v>
      </c>
      <c r="Q106" s="190">
        <v>0</v>
      </c>
      <c r="R106" s="190">
        <f>Q106*H106</f>
        <v>0</v>
      </c>
      <c r="S106" s="190">
        <v>0</v>
      </c>
      <c r="T106" s="191">
        <f>S106*H106</f>
        <v>0</v>
      </c>
      <c r="AR106" s="23" t="s">
        <v>138</v>
      </c>
      <c r="AT106" s="23" t="s">
        <v>123</v>
      </c>
      <c r="AU106" s="23" t="s">
        <v>82</v>
      </c>
      <c r="AY106" s="23" t="s">
        <v>122</v>
      </c>
      <c r="BE106" s="192">
        <f>IF(N106="základní",J106,0)</f>
        <v>0</v>
      </c>
      <c r="BF106" s="192">
        <f>IF(N106="snížená",J106,0)</f>
        <v>0</v>
      </c>
      <c r="BG106" s="192">
        <f>IF(N106="zákl. přenesená",J106,0)</f>
        <v>0</v>
      </c>
      <c r="BH106" s="192">
        <f>IF(N106="sníž. přenesená",J106,0)</f>
        <v>0</v>
      </c>
      <c r="BI106" s="192">
        <f>IF(N106="nulová",J106,0)</f>
        <v>0</v>
      </c>
      <c r="BJ106" s="23" t="s">
        <v>24</v>
      </c>
      <c r="BK106" s="192">
        <f>ROUND(I106*H106,2)</f>
        <v>0</v>
      </c>
      <c r="BL106" s="23" t="s">
        <v>138</v>
      </c>
      <c r="BM106" s="23" t="s">
        <v>484</v>
      </c>
    </row>
    <row r="107" spans="2:47" s="1" customFormat="1" ht="297">
      <c r="B107" s="39"/>
      <c r="C107" s="61"/>
      <c r="D107" s="195" t="s">
        <v>162</v>
      </c>
      <c r="E107" s="61"/>
      <c r="F107" s="218" t="s">
        <v>485</v>
      </c>
      <c r="G107" s="61"/>
      <c r="H107" s="61"/>
      <c r="I107" s="154"/>
      <c r="J107" s="61"/>
      <c r="K107" s="61"/>
      <c r="L107" s="59"/>
      <c r="M107" s="219"/>
      <c r="N107" s="40"/>
      <c r="O107" s="40"/>
      <c r="P107" s="40"/>
      <c r="Q107" s="40"/>
      <c r="R107" s="40"/>
      <c r="S107" s="40"/>
      <c r="T107" s="76"/>
      <c r="AT107" s="23" t="s">
        <v>162</v>
      </c>
      <c r="AU107" s="23" t="s">
        <v>82</v>
      </c>
    </row>
    <row r="108" spans="2:51" s="10" customFormat="1" ht="13.5">
      <c r="B108" s="193"/>
      <c r="C108" s="194"/>
      <c r="D108" s="195" t="s">
        <v>130</v>
      </c>
      <c r="E108" s="196" t="s">
        <v>22</v>
      </c>
      <c r="F108" s="197" t="s">
        <v>471</v>
      </c>
      <c r="G108" s="194"/>
      <c r="H108" s="198">
        <v>30</v>
      </c>
      <c r="I108" s="199"/>
      <c r="J108" s="194"/>
      <c r="K108" s="194"/>
      <c r="L108" s="200"/>
      <c r="M108" s="201"/>
      <c r="N108" s="202"/>
      <c r="O108" s="202"/>
      <c r="P108" s="202"/>
      <c r="Q108" s="202"/>
      <c r="R108" s="202"/>
      <c r="S108" s="202"/>
      <c r="T108" s="203"/>
      <c r="AT108" s="204" t="s">
        <v>130</v>
      </c>
      <c r="AU108" s="204" t="s">
        <v>82</v>
      </c>
      <c r="AV108" s="10" t="s">
        <v>82</v>
      </c>
      <c r="AW108" s="10" t="s">
        <v>37</v>
      </c>
      <c r="AX108" s="10" t="s">
        <v>74</v>
      </c>
      <c r="AY108" s="204" t="s">
        <v>122</v>
      </c>
    </row>
    <row r="109" spans="2:51" s="10" customFormat="1" ht="13.5">
      <c r="B109" s="193"/>
      <c r="C109" s="194"/>
      <c r="D109" s="195" t="s">
        <v>130</v>
      </c>
      <c r="E109" s="196" t="s">
        <v>22</v>
      </c>
      <c r="F109" s="197" t="s">
        <v>472</v>
      </c>
      <c r="G109" s="194"/>
      <c r="H109" s="198">
        <v>90</v>
      </c>
      <c r="I109" s="199"/>
      <c r="J109" s="194"/>
      <c r="K109" s="194"/>
      <c r="L109" s="200"/>
      <c r="M109" s="201"/>
      <c r="N109" s="202"/>
      <c r="O109" s="202"/>
      <c r="P109" s="202"/>
      <c r="Q109" s="202"/>
      <c r="R109" s="202"/>
      <c r="S109" s="202"/>
      <c r="T109" s="203"/>
      <c r="AT109" s="204" t="s">
        <v>130</v>
      </c>
      <c r="AU109" s="204" t="s">
        <v>82</v>
      </c>
      <c r="AV109" s="10" t="s">
        <v>82</v>
      </c>
      <c r="AW109" s="10" t="s">
        <v>37</v>
      </c>
      <c r="AX109" s="10" t="s">
        <v>74</v>
      </c>
      <c r="AY109" s="204" t="s">
        <v>122</v>
      </c>
    </row>
    <row r="110" spans="2:51" s="10" customFormat="1" ht="13.5">
      <c r="B110" s="193"/>
      <c r="C110" s="194"/>
      <c r="D110" s="195" t="s">
        <v>130</v>
      </c>
      <c r="E110" s="196" t="s">
        <v>22</v>
      </c>
      <c r="F110" s="197" t="s">
        <v>473</v>
      </c>
      <c r="G110" s="194"/>
      <c r="H110" s="198">
        <v>750</v>
      </c>
      <c r="I110" s="199"/>
      <c r="J110" s="194"/>
      <c r="K110" s="194"/>
      <c r="L110" s="200"/>
      <c r="M110" s="201"/>
      <c r="N110" s="202"/>
      <c r="O110" s="202"/>
      <c r="P110" s="202"/>
      <c r="Q110" s="202"/>
      <c r="R110" s="202"/>
      <c r="S110" s="202"/>
      <c r="T110" s="203"/>
      <c r="AT110" s="204" t="s">
        <v>130</v>
      </c>
      <c r="AU110" s="204" t="s">
        <v>82</v>
      </c>
      <c r="AV110" s="10" t="s">
        <v>82</v>
      </c>
      <c r="AW110" s="10" t="s">
        <v>37</v>
      </c>
      <c r="AX110" s="10" t="s">
        <v>74</v>
      </c>
      <c r="AY110" s="204" t="s">
        <v>122</v>
      </c>
    </row>
    <row r="111" spans="2:51" s="12" customFormat="1" ht="13.5">
      <c r="B111" s="220"/>
      <c r="C111" s="221"/>
      <c r="D111" s="195" t="s">
        <v>130</v>
      </c>
      <c r="E111" s="222" t="s">
        <v>22</v>
      </c>
      <c r="F111" s="223" t="s">
        <v>256</v>
      </c>
      <c r="G111" s="221"/>
      <c r="H111" s="224">
        <v>870</v>
      </c>
      <c r="I111" s="225"/>
      <c r="J111" s="221"/>
      <c r="K111" s="221"/>
      <c r="L111" s="226"/>
      <c r="M111" s="227"/>
      <c r="N111" s="228"/>
      <c r="O111" s="228"/>
      <c r="P111" s="228"/>
      <c r="Q111" s="228"/>
      <c r="R111" s="228"/>
      <c r="S111" s="228"/>
      <c r="T111" s="229"/>
      <c r="AT111" s="230" t="s">
        <v>130</v>
      </c>
      <c r="AU111" s="230" t="s">
        <v>82</v>
      </c>
      <c r="AV111" s="12" t="s">
        <v>138</v>
      </c>
      <c r="AW111" s="12" t="s">
        <v>37</v>
      </c>
      <c r="AX111" s="12" t="s">
        <v>24</v>
      </c>
      <c r="AY111" s="230" t="s">
        <v>122</v>
      </c>
    </row>
    <row r="112" spans="2:65" s="1" customFormat="1" ht="16.5" customHeight="1">
      <c r="B112" s="39"/>
      <c r="C112" s="181" t="s">
        <v>146</v>
      </c>
      <c r="D112" s="181" t="s">
        <v>123</v>
      </c>
      <c r="E112" s="182" t="s">
        <v>264</v>
      </c>
      <c r="F112" s="183" t="s">
        <v>486</v>
      </c>
      <c r="G112" s="184" t="s">
        <v>230</v>
      </c>
      <c r="H112" s="185">
        <v>1566</v>
      </c>
      <c r="I112" s="186"/>
      <c r="J112" s="187">
        <f>ROUND(I112*H112,2)</f>
        <v>0</v>
      </c>
      <c r="K112" s="183" t="s">
        <v>127</v>
      </c>
      <c r="L112" s="59"/>
      <c r="M112" s="188" t="s">
        <v>22</v>
      </c>
      <c r="N112" s="189" t="s">
        <v>45</v>
      </c>
      <c r="O112" s="40"/>
      <c r="P112" s="190">
        <f>O112*H112</f>
        <v>0</v>
      </c>
      <c r="Q112" s="190">
        <v>0</v>
      </c>
      <c r="R112" s="190">
        <f>Q112*H112</f>
        <v>0</v>
      </c>
      <c r="S112" s="190">
        <v>0</v>
      </c>
      <c r="T112" s="191">
        <f>S112*H112</f>
        <v>0</v>
      </c>
      <c r="AR112" s="23" t="s">
        <v>138</v>
      </c>
      <c r="AT112" s="23" t="s">
        <v>123</v>
      </c>
      <c r="AU112" s="23" t="s">
        <v>82</v>
      </c>
      <c r="AY112" s="23" t="s">
        <v>122</v>
      </c>
      <c r="BE112" s="192">
        <f>IF(N112="základní",J112,0)</f>
        <v>0</v>
      </c>
      <c r="BF112" s="192">
        <f>IF(N112="snížená",J112,0)</f>
        <v>0</v>
      </c>
      <c r="BG112" s="192">
        <f>IF(N112="zákl. přenesená",J112,0)</f>
        <v>0</v>
      </c>
      <c r="BH112" s="192">
        <f>IF(N112="sníž. přenesená",J112,0)</f>
        <v>0</v>
      </c>
      <c r="BI112" s="192">
        <f>IF(N112="nulová",J112,0)</f>
        <v>0</v>
      </c>
      <c r="BJ112" s="23" t="s">
        <v>24</v>
      </c>
      <c r="BK112" s="192">
        <f>ROUND(I112*H112,2)</f>
        <v>0</v>
      </c>
      <c r="BL112" s="23" t="s">
        <v>138</v>
      </c>
      <c r="BM112" s="23" t="s">
        <v>487</v>
      </c>
    </row>
    <row r="113" spans="2:47" s="1" customFormat="1" ht="297">
      <c r="B113" s="39"/>
      <c r="C113" s="61"/>
      <c r="D113" s="195" t="s">
        <v>162</v>
      </c>
      <c r="E113" s="61"/>
      <c r="F113" s="218" t="s">
        <v>485</v>
      </c>
      <c r="G113" s="61"/>
      <c r="H113" s="61"/>
      <c r="I113" s="154"/>
      <c r="J113" s="61"/>
      <c r="K113" s="61"/>
      <c r="L113" s="59"/>
      <c r="M113" s="219"/>
      <c r="N113" s="40"/>
      <c r="O113" s="40"/>
      <c r="P113" s="40"/>
      <c r="Q113" s="40"/>
      <c r="R113" s="40"/>
      <c r="S113" s="40"/>
      <c r="T113" s="76"/>
      <c r="AT113" s="23" t="s">
        <v>162</v>
      </c>
      <c r="AU113" s="23" t="s">
        <v>82</v>
      </c>
    </row>
    <row r="114" spans="2:51" s="10" customFormat="1" ht="13.5">
      <c r="B114" s="193"/>
      <c r="C114" s="194"/>
      <c r="D114" s="195" t="s">
        <v>130</v>
      </c>
      <c r="E114" s="196" t="s">
        <v>22</v>
      </c>
      <c r="F114" s="197" t="s">
        <v>488</v>
      </c>
      <c r="G114" s="194"/>
      <c r="H114" s="198">
        <v>1566</v>
      </c>
      <c r="I114" s="199"/>
      <c r="J114" s="194"/>
      <c r="K114" s="194"/>
      <c r="L114" s="200"/>
      <c r="M114" s="201"/>
      <c r="N114" s="202"/>
      <c r="O114" s="202"/>
      <c r="P114" s="202"/>
      <c r="Q114" s="202"/>
      <c r="R114" s="202"/>
      <c r="S114" s="202"/>
      <c r="T114" s="203"/>
      <c r="AT114" s="204" t="s">
        <v>130</v>
      </c>
      <c r="AU114" s="204" t="s">
        <v>82</v>
      </c>
      <c r="AV114" s="10" t="s">
        <v>82</v>
      </c>
      <c r="AW114" s="10" t="s">
        <v>37</v>
      </c>
      <c r="AX114" s="10" t="s">
        <v>24</v>
      </c>
      <c r="AY114" s="204" t="s">
        <v>122</v>
      </c>
    </row>
    <row r="115" spans="2:65" s="1" customFormat="1" ht="25.5" customHeight="1">
      <c r="B115" s="39"/>
      <c r="C115" s="181" t="s">
        <v>180</v>
      </c>
      <c r="D115" s="181" t="s">
        <v>123</v>
      </c>
      <c r="E115" s="182" t="s">
        <v>489</v>
      </c>
      <c r="F115" s="183" t="s">
        <v>490</v>
      </c>
      <c r="G115" s="184" t="s">
        <v>244</v>
      </c>
      <c r="H115" s="185">
        <v>360.6</v>
      </c>
      <c r="I115" s="186"/>
      <c r="J115" s="187">
        <f>ROUND(I115*H115,2)</f>
        <v>0</v>
      </c>
      <c r="K115" s="183" t="s">
        <v>127</v>
      </c>
      <c r="L115" s="59"/>
      <c r="M115" s="188" t="s">
        <v>22</v>
      </c>
      <c r="N115" s="189" t="s">
        <v>45</v>
      </c>
      <c r="O115" s="40"/>
      <c r="P115" s="190">
        <f>O115*H115</f>
        <v>0</v>
      </c>
      <c r="Q115" s="190">
        <v>0</v>
      </c>
      <c r="R115" s="190">
        <f>Q115*H115</f>
        <v>0</v>
      </c>
      <c r="S115" s="190">
        <v>0</v>
      </c>
      <c r="T115" s="191">
        <f>S115*H115</f>
        <v>0</v>
      </c>
      <c r="AR115" s="23" t="s">
        <v>138</v>
      </c>
      <c r="AT115" s="23" t="s">
        <v>123</v>
      </c>
      <c r="AU115" s="23" t="s">
        <v>82</v>
      </c>
      <c r="AY115" s="23" t="s">
        <v>122</v>
      </c>
      <c r="BE115" s="192">
        <f>IF(N115="základní",J115,0)</f>
        <v>0</v>
      </c>
      <c r="BF115" s="192">
        <f>IF(N115="snížená",J115,0)</f>
        <v>0</v>
      </c>
      <c r="BG115" s="192">
        <f>IF(N115="zákl. přenesená",J115,0)</f>
        <v>0</v>
      </c>
      <c r="BH115" s="192">
        <f>IF(N115="sníž. přenesená",J115,0)</f>
        <v>0</v>
      </c>
      <c r="BI115" s="192">
        <f>IF(N115="nulová",J115,0)</f>
        <v>0</v>
      </c>
      <c r="BJ115" s="23" t="s">
        <v>24</v>
      </c>
      <c r="BK115" s="192">
        <f>ROUND(I115*H115,2)</f>
        <v>0</v>
      </c>
      <c r="BL115" s="23" t="s">
        <v>138</v>
      </c>
      <c r="BM115" s="23" t="s">
        <v>491</v>
      </c>
    </row>
    <row r="116" spans="2:47" s="1" customFormat="1" ht="409.5">
      <c r="B116" s="39"/>
      <c r="C116" s="61"/>
      <c r="D116" s="195" t="s">
        <v>162</v>
      </c>
      <c r="E116" s="61"/>
      <c r="F116" s="218" t="s">
        <v>492</v>
      </c>
      <c r="G116" s="61"/>
      <c r="H116" s="61"/>
      <c r="I116" s="154"/>
      <c r="J116" s="61"/>
      <c r="K116" s="61"/>
      <c r="L116" s="59"/>
      <c r="M116" s="219"/>
      <c r="N116" s="40"/>
      <c r="O116" s="40"/>
      <c r="P116" s="40"/>
      <c r="Q116" s="40"/>
      <c r="R116" s="40"/>
      <c r="S116" s="40"/>
      <c r="T116" s="76"/>
      <c r="AT116" s="23" t="s">
        <v>162</v>
      </c>
      <c r="AU116" s="23" t="s">
        <v>82</v>
      </c>
    </row>
    <row r="117" spans="2:51" s="10" customFormat="1" ht="13.5">
      <c r="B117" s="193"/>
      <c r="C117" s="194"/>
      <c r="D117" s="195" t="s">
        <v>130</v>
      </c>
      <c r="E117" s="196" t="s">
        <v>22</v>
      </c>
      <c r="F117" s="197" t="s">
        <v>477</v>
      </c>
      <c r="G117" s="194"/>
      <c r="H117" s="198">
        <v>19.5</v>
      </c>
      <c r="I117" s="199"/>
      <c r="J117" s="194"/>
      <c r="K117" s="194"/>
      <c r="L117" s="200"/>
      <c r="M117" s="201"/>
      <c r="N117" s="202"/>
      <c r="O117" s="202"/>
      <c r="P117" s="202"/>
      <c r="Q117" s="202"/>
      <c r="R117" s="202"/>
      <c r="S117" s="202"/>
      <c r="T117" s="203"/>
      <c r="AT117" s="204" t="s">
        <v>130</v>
      </c>
      <c r="AU117" s="204" t="s">
        <v>82</v>
      </c>
      <c r="AV117" s="10" t="s">
        <v>82</v>
      </c>
      <c r="AW117" s="10" t="s">
        <v>37</v>
      </c>
      <c r="AX117" s="10" t="s">
        <v>74</v>
      </c>
      <c r="AY117" s="204" t="s">
        <v>122</v>
      </c>
    </row>
    <row r="118" spans="2:51" s="10" customFormat="1" ht="13.5">
      <c r="B118" s="193"/>
      <c r="C118" s="194"/>
      <c r="D118" s="195" t="s">
        <v>130</v>
      </c>
      <c r="E118" s="196" t="s">
        <v>22</v>
      </c>
      <c r="F118" s="197" t="s">
        <v>478</v>
      </c>
      <c r="G118" s="194"/>
      <c r="H118" s="198">
        <v>341.1</v>
      </c>
      <c r="I118" s="199"/>
      <c r="J118" s="194"/>
      <c r="K118" s="194"/>
      <c r="L118" s="200"/>
      <c r="M118" s="201"/>
      <c r="N118" s="202"/>
      <c r="O118" s="202"/>
      <c r="P118" s="202"/>
      <c r="Q118" s="202"/>
      <c r="R118" s="202"/>
      <c r="S118" s="202"/>
      <c r="T118" s="203"/>
      <c r="AT118" s="204" t="s">
        <v>130</v>
      </c>
      <c r="AU118" s="204" t="s">
        <v>82</v>
      </c>
      <c r="AV118" s="10" t="s">
        <v>82</v>
      </c>
      <c r="AW118" s="10" t="s">
        <v>37</v>
      </c>
      <c r="AX118" s="10" t="s">
        <v>74</v>
      </c>
      <c r="AY118" s="204" t="s">
        <v>122</v>
      </c>
    </row>
    <row r="119" spans="2:51" s="12" customFormat="1" ht="13.5">
      <c r="B119" s="220"/>
      <c r="C119" s="221"/>
      <c r="D119" s="195" t="s">
        <v>130</v>
      </c>
      <c r="E119" s="222" t="s">
        <v>22</v>
      </c>
      <c r="F119" s="223" t="s">
        <v>256</v>
      </c>
      <c r="G119" s="221"/>
      <c r="H119" s="224">
        <v>360.6</v>
      </c>
      <c r="I119" s="225"/>
      <c r="J119" s="221"/>
      <c r="K119" s="221"/>
      <c r="L119" s="226"/>
      <c r="M119" s="227"/>
      <c r="N119" s="228"/>
      <c r="O119" s="228"/>
      <c r="P119" s="228"/>
      <c r="Q119" s="228"/>
      <c r="R119" s="228"/>
      <c r="S119" s="228"/>
      <c r="T119" s="229"/>
      <c r="AT119" s="230" t="s">
        <v>130</v>
      </c>
      <c r="AU119" s="230" t="s">
        <v>82</v>
      </c>
      <c r="AV119" s="12" t="s">
        <v>138</v>
      </c>
      <c r="AW119" s="12" t="s">
        <v>37</v>
      </c>
      <c r="AX119" s="12" t="s">
        <v>24</v>
      </c>
      <c r="AY119" s="230" t="s">
        <v>122</v>
      </c>
    </row>
    <row r="120" spans="2:65" s="1" customFormat="1" ht="25.5" customHeight="1">
      <c r="B120" s="39"/>
      <c r="C120" s="181" t="s">
        <v>184</v>
      </c>
      <c r="D120" s="181" t="s">
        <v>123</v>
      </c>
      <c r="E120" s="182" t="s">
        <v>277</v>
      </c>
      <c r="F120" s="183" t="s">
        <v>278</v>
      </c>
      <c r="G120" s="184" t="s">
        <v>270</v>
      </c>
      <c r="H120" s="185">
        <v>457.4</v>
      </c>
      <c r="I120" s="186"/>
      <c r="J120" s="187">
        <f>ROUND(I120*H120,2)</f>
        <v>0</v>
      </c>
      <c r="K120" s="183" t="s">
        <v>127</v>
      </c>
      <c r="L120" s="59"/>
      <c r="M120" s="188" t="s">
        <v>22</v>
      </c>
      <c r="N120" s="189" t="s">
        <v>45</v>
      </c>
      <c r="O120" s="40"/>
      <c r="P120" s="190">
        <f>O120*H120</f>
        <v>0</v>
      </c>
      <c r="Q120" s="190">
        <v>0</v>
      </c>
      <c r="R120" s="190">
        <f>Q120*H120</f>
        <v>0</v>
      </c>
      <c r="S120" s="190">
        <v>0</v>
      </c>
      <c r="T120" s="191">
        <f>S120*H120</f>
        <v>0</v>
      </c>
      <c r="AR120" s="23" t="s">
        <v>138</v>
      </c>
      <c r="AT120" s="23" t="s">
        <v>123</v>
      </c>
      <c r="AU120" s="23" t="s">
        <v>82</v>
      </c>
      <c r="AY120" s="23" t="s">
        <v>122</v>
      </c>
      <c r="BE120" s="192">
        <f>IF(N120="základní",J120,0)</f>
        <v>0</v>
      </c>
      <c r="BF120" s="192">
        <f>IF(N120="snížená",J120,0)</f>
        <v>0</v>
      </c>
      <c r="BG120" s="192">
        <f>IF(N120="zákl. přenesená",J120,0)</f>
        <v>0</v>
      </c>
      <c r="BH120" s="192">
        <f>IF(N120="sníž. přenesená",J120,0)</f>
        <v>0</v>
      </c>
      <c r="BI120" s="192">
        <f>IF(N120="nulová",J120,0)</f>
        <v>0</v>
      </c>
      <c r="BJ120" s="23" t="s">
        <v>24</v>
      </c>
      <c r="BK120" s="192">
        <f>ROUND(I120*H120,2)</f>
        <v>0</v>
      </c>
      <c r="BL120" s="23" t="s">
        <v>138</v>
      </c>
      <c r="BM120" s="23" t="s">
        <v>493</v>
      </c>
    </row>
    <row r="121" spans="2:47" s="1" customFormat="1" ht="121.5">
      <c r="B121" s="39"/>
      <c r="C121" s="61"/>
      <c r="D121" s="195" t="s">
        <v>162</v>
      </c>
      <c r="E121" s="61"/>
      <c r="F121" s="218" t="s">
        <v>280</v>
      </c>
      <c r="G121" s="61"/>
      <c r="H121" s="61"/>
      <c r="I121" s="154"/>
      <c r="J121" s="61"/>
      <c r="K121" s="61"/>
      <c r="L121" s="59"/>
      <c r="M121" s="219"/>
      <c r="N121" s="40"/>
      <c r="O121" s="40"/>
      <c r="P121" s="40"/>
      <c r="Q121" s="40"/>
      <c r="R121" s="40"/>
      <c r="S121" s="40"/>
      <c r="T121" s="76"/>
      <c r="AT121" s="23" t="s">
        <v>162</v>
      </c>
      <c r="AU121" s="23" t="s">
        <v>82</v>
      </c>
    </row>
    <row r="122" spans="2:51" s="10" customFormat="1" ht="13.5">
      <c r="B122" s="193"/>
      <c r="C122" s="194"/>
      <c r="D122" s="195" t="s">
        <v>130</v>
      </c>
      <c r="E122" s="196" t="s">
        <v>22</v>
      </c>
      <c r="F122" s="197" t="s">
        <v>494</v>
      </c>
      <c r="G122" s="194"/>
      <c r="H122" s="198">
        <v>60</v>
      </c>
      <c r="I122" s="199"/>
      <c r="J122" s="194"/>
      <c r="K122" s="194"/>
      <c r="L122" s="200"/>
      <c r="M122" s="201"/>
      <c r="N122" s="202"/>
      <c r="O122" s="202"/>
      <c r="P122" s="202"/>
      <c r="Q122" s="202"/>
      <c r="R122" s="202"/>
      <c r="S122" s="202"/>
      <c r="T122" s="203"/>
      <c r="AT122" s="204" t="s">
        <v>130</v>
      </c>
      <c r="AU122" s="204" t="s">
        <v>82</v>
      </c>
      <c r="AV122" s="10" t="s">
        <v>82</v>
      </c>
      <c r="AW122" s="10" t="s">
        <v>37</v>
      </c>
      <c r="AX122" s="10" t="s">
        <v>74</v>
      </c>
      <c r="AY122" s="204" t="s">
        <v>122</v>
      </c>
    </row>
    <row r="123" spans="2:51" s="10" customFormat="1" ht="13.5">
      <c r="B123" s="193"/>
      <c r="C123" s="194"/>
      <c r="D123" s="195" t="s">
        <v>130</v>
      </c>
      <c r="E123" s="196" t="s">
        <v>22</v>
      </c>
      <c r="F123" s="197" t="s">
        <v>495</v>
      </c>
      <c r="G123" s="194"/>
      <c r="H123" s="198">
        <v>227.4</v>
      </c>
      <c r="I123" s="199"/>
      <c r="J123" s="194"/>
      <c r="K123" s="194"/>
      <c r="L123" s="200"/>
      <c r="M123" s="201"/>
      <c r="N123" s="202"/>
      <c r="O123" s="202"/>
      <c r="P123" s="202"/>
      <c r="Q123" s="202"/>
      <c r="R123" s="202"/>
      <c r="S123" s="202"/>
      <c r="T123" s="203"/>
      <c r="AT123" s="204" t="s">
        <v>130</v>
      </c>
      <c r="AU123" s="204" t="s">
        <v>82</v>
      </c>
      <c r="AV123" s="10" t="s">
        <v>82</v>
      </c>
      <c r="AW123" s="10" t="s">
        <v>37</v>
      </c>
      <c r="AX123" s="10" t="s">
        <v>74</v>
      </c>
      <c r="AY123" s="204" t="s">
        <v>122</v>
      </c>
    </row>
    <row r="124" spans="2:51" s="10" customFormat="1" ht="13.5">
      <c r="B124" s="193"/>
      <c r="C124" s="194"/>
      <c r="D124" s="195" t="s">
        <v>130</v>
      </c>
      <c r="E124" s="196" t="s">
        <v>22</v>
      </c>
      <c r="F124" s="197" t="s">
        <v>496</v>
      </c>
      <c r="G124" s="194"/>
      <c r="H124" s="198">
        <v>130</v>
      </c>
      <c r="I124" s="199"/>
      <c r="J124" s="194"/>
      <c r="K124" s="194"/>
      <c r="L124" s="200"/>
      <c r="M124" s="201"/>
      <c r="N124" s="202"/>
      <c r="O124" s="202"/>
      <c r="P124" s="202"/>
      <c r="Q124" s="202"/>
      <c r="R124" s="202"/>
      <c r="S124" s="202"/>
      <c r="T124" s="203"/>
      <c r="AT124" s="204" t="s">
        <v>130</v>
      </c>
      <c r="AU124" s="204" t="s">
        <v>82</v>
      </c>
      <c r="AV124" s="10" t="s">
        <v>82</v>
      </c>
      <c r="AW124" s="10" t="s">
        <v>37</v>
      </c>
      <c r="AX124" s="10" t="s">
        <v>74</v>
      </c>
      <c r="AY124" s="204" t="s">
        <v>122</v>
      </c>
    </row>
    <row r="125" spans="2:51" s="10" customFormat="1" ht="13.5">
      <c r="B125" s="193"/>
      <c r="C125" s="194"/>
      <c r="D125" s="195" t="s">
        <v>130</v>
      </c>
      <c r="E125" s="196" t="s">
        <v>22</v>
      </c>
      <c r="F125" s="197" t="s">
        <v>497</v>
      </c>
      <c r="G125" s="194"/>
      <c r="H125" s="198">
        <v>40</v>
      </c>
      <c r="I125" s="199"/>
      <c r="J125" s="194"/>
      <c r="K125" s="194"/>
      <c r="L125" s="200"/>
      <c r="M125" s="201"/>
      <c r="N125" s="202"/>
      <c r="O125" s="202"/>
      <c r="P125" s="202"/>
      <c r="Q125" s="202"/>
      <c r="R125" s="202"/>
      <c r="S125" s="202"/>
      <c r="T125" s="203"/>
      <c r="AT125" s="204" t="s">
        <v>130</v>
      </c>
      <c r="AU125" s="204" t="s">
        <v>82</v>
      </c>
      <c r="AV125" s="10" t="s">
        <v>82</v>
      </c>
      <c r="AW125" s="10" t="s">
        <v>37</v>
      </c>
      <c r="AX125" s="10" t="s">
        <v>74</v>
      </c>
      <c r="AY125" s="204" t="s">
        <v>122</v>
      </c>
    </row>
    <row r="126" spans="2:51" s="12" customFormat="1" ht="13.5">
      <c r="B126" s="220"/>
      <c r="C126" s="221"/>
      <c r="D126" s="195" t="s">
        <v>130</v>
      </c>
      <c r="E126" s="222" t="s">
        <v>22</v>
      </c>
      <c r="F126" s="223" t="s">
        <v>256</v>
      </c>
      <c r="G126" s="221"/>
      <c r="H126" s="224">
        <v>457.4</v>
      </c>
      <c r="I126" s="225"/>
      <c r="J126" s="221"/>
      <c r="K126" s="221"/>
      <c r="L126" s="226"/>
      <c r="M126" s="227"/>
      <c r="N126" s="228"/>
      <c r="O126" s="228"/>
      <c r="P126" s="228"/>
      <c r="Q126" s="228"/>
      <c r="R126" s="228"/>
      <c r="S126" s="228"/>
      <c r="T126" s="229"/>
      <c r="AT126" s="230" t="s">
        <v>130</v>
      </c>
      <c r="AU126" s="230" t="s">
        <v>82</v>
      </c>
      <c r="AV126" s="12" t="s">
        <v>138</v>
      </c>
      <c r="AW126" s="12" t="s">
        <v>37</v>
      </c>
      <c r="AX126" s="12" t="s">
        <v>24</v>
      </c>
      <c r="AY126" s="230" t="s">
        <v>122</v>
      </c>
    </row>
    <row r="127" spans="2:63" s="9" customFormat="1" ht="22.35" customHeight="1">
      <c r="B127" s="167"/>
      <c r="C127" s="168"/>
      <c r="D127" s="169" t="s">
        <v>73</v>
      </c>
      <c r="E127" s="216" t="s">
        <v>232</v>
      </c>
      <c r="F127" s="216" t="s">
        <v>282</v>
      </c>
      <c r="G127" s="168"/>
      <c r="H127" s="168"/>
      <c r="I127" s="171"/>
      <c r="J127" s="217">
        <f>BK127</f>
        <v>0</v>
      </c>
      <c r="K127" s="168"/>
      <c r="L127" s="173"/>
      <c r="M127" s="174"/>
      <c r="N127" s="175"/>
      <c r="O127" s="175"/>
      <c r="P127" s="176">
        <f>SUM(P128:P136)</f>
        <v>0</v>
      </c>
      <c r="Q127" s="175"/>
      <c r="R127" s="176">
        <f>SUM(R128:R136)</f>
        <v>0.011435</v>
      </c>
      <c r="S127" s="175"/>
      <c r="T127" s="177">
        <f>SUM(T128:T136)</f>
        <v>0</v>
      </c>
      <c r="AR127" s="178" t="s">
        <v>24</v>
      </c>
      <c r="AT127" s="179" t="s">
        <v>73</v>
      </c>
      <c r="AU127" s="179" t="s">
        <v>82</v>
      </c>
      <c r="AY127" s="178" t="s">
        <v>122</v>
      </c>
      <c r="BK127" s="180">
        <f>SUM(BK128:BK136)</f>
        <v>0</v>
      </c>
    </row>
    <row r="128" spans="2:65" s="1" customFormat="1" ht="25.5" customHeight="1">
      <c r="B128" s="39"/>
      <c r="C128" s="181" t="s">
        <v>188</v>
      </c>
      <c r="D128" s="181" t="s">
        <v>123</v>
      </c>
      <c r="E128" s="182" t="s">
        <v>283</v>
      </c>
      <c r="F128" s="183" t="s">
        <v>284</v>
      </c>
      <c r="G128" s="184" t="s">
        <v>270</v>
      </c>
      <c r="H128" s="185">
        <v>457.4</v>
      </c>
      <c r="I128" s="186"/>
      <c r="J128" s="187">
        <f>ROUND(I128*H128,2)</f>
        <v>0</v>
      </c>
      <c r="K128" s="183" t="s">
        <v>127</v>
      </c>
      <c r="L128" s="59"/>
      <c r="M128" s="188" t="s">
        <v>22</v>
      </c>
      <c r="N128" s="189" t="s">
        <v>45</v>
      </c>
      <c r="O128" s="40"/>
      <c r="P128" s="190">
        <f>O128*H128</f>
        <v>0</v>
      </c>
      <c r="Q128" s="190">
        <v>0</v>
      </c>
      <c r="R128" s="190">
        <f>Q128*H128</f>
        <v>0</v>
      </c>
      <c r="S128" s="190">
        <v>0</v>
      </c>
      <c r="T128" s="191">
        <f>S128*H128</f>
        <v>0</v>
      </c>
      <c r="AR128" s="23" t="s">
        <v>138</v>
      </c>
      <c r="AT128" s="23" t="s">
        <v>123</v>
      </c>
      <c r="AU128" s="23" t="s">
        <v>90</v>
      </c>
      <c r="AY128" s="23" t="s">
        <v>122</v>
      </c>
      <c r="BE128" s="192">
        <f>IF(N128="základní",J128,0)</f>
        <v>0</v>
      </c>
      <c r="BF128" s="192">
        <f>IF(N128="snížená",J128,0)</f>
        <v>0</v>
      </c>
      <c r="BG128" s="192">
        <f>IF(N128="zákl. přenesená",J128,0)</f>
        <v>0</v>
      </c>
      <c r="BH128" s="192">
        <f>IF(N128="sníž. přenesená",J128,0)</f>
        <v>0</v>
      </c>
      <c r="BI128" s="192">
        <f>IF(N128="nulová",J128,0)</f>
        <v>0</v>
      </c>
      <c r="BJ128" s="23" t="s">
        <v>24</v>
      </c>
      <c r="BK128" s="192">
        <f>ROUND(I128*H128,2)</f>
        <v>0</v>
      </c>
      <c r="BL128" s="23" t="s">
        <v>138</v>
      </c>
      <c r="BM128" s="23" t="s">
        <v>498</v>
      </c>
    </row>
    <row r="129" spans="2:47" s="1" customFormat="1" ht="121.5">
      <c r="B129" s="39"/>
      <c r="C129" s="61"/>
      <c r="D129" s="195" t="s">
        <v>162</v>
      </c>
      <c r="E129" s="61"/>
      <c r="F129" s="218" t="s">
        <v>286</v>
      </c>
      <c r="G129" s="61"/>
      <c r="H129" s="61"/>
      <c r="I129" s="154"/>
      <c r="J129" s="61"/>
      <c r="K129" s="61"/>
      <c r="L129" s="59"/>
      <c r="M129" s="219"/>
      <c r="N129" s="40"/>
      <c r="O129" s="40"/>
      <c r="P129" s="40"/>
      <c r="Q129" s="40"/>
      <c r="R129" s="40"/>
      <c r="S129" s="40"/>
      <c r="T129" s="76"/>
      <c r="AT129" s="23" t="s">
        <v>162</v>
      </c>
      <c r="AU129" s="23" t="s">
        <v>90</v>
      </c>
    </row>
    <row r="130" spans="2:51" s="10" customFormat="1" ht="13.5">
      <c r="B130" s="193"/>
      <c r="C130" s="194"/>
      <c r="D130" s="195" t="s">
        <v>130</v>
      </c>
      <c r="E130" s="196" t="s">
        <v>22</v>
      </c>
      <c r="F130" s="197" t="s">
        <v>494</v>
      </c>
      <c r="G130" s="194"/>
      <c r="H130" s="198">
        <v>60</v>
      </c>
      <c r="I130" s="199"/>
      <c r="J130" s="194"/>
      <c r="K130" s="194"/>
      <c r="L130" s="200"/>
      <c r="M130" s="201"/>
      <c r="N130" s="202"/>
      <c r="O130" s="202"/>
      <c r="P130" s="202"/>
      <c r="Q130" s="202"/>
      <c r="R130" s="202"/>
      <c r="S130" s="202"/>
      <c r="T130" s="203"/>
      <c r="AT130" s="204" t="s">
        <v>130</v>
      </c>
      <c r="AU130" s="204" t="s">
        <v>90</v>
      </c>
      <c r="AV130" s="10" t="s">
        <v>82</v>
      </c>
      <c r="AW130" s="10" t="s">
        <v>37</v>
      </c>
      <c r="AX130" s="10" t="s">
        <v>74</v>
      </c>
      <c r="AY130" s="204" t="s">
        <v>122</v>
      </c>
    </row>
    <row r="131" spans="2:51" s="10" customFormat="1" ht="13.5">
      <c r="B131" s="193"/>
      <c r="C131" s="194"/>
      <c r="D131" s="195" t="s">
        <v>130</v>
      </c>
      <c r="E131" s="196" t="s">
        <v>22</v>
      </c>
      <c r="F131" s="197" t="s">
        <v>495</v>
      </c>
      <c r="G131" s="194"/>
      <c r="H131" s="198">
        <v>227.4</v>
      </c>
      <c r="I131" s="199"/>
      <c r="J131" s="194"/>
      <c r="K131" s="194"/>
      <c r="L131" s="200"/>
      <c r="M131" s="201"/>
      <c r="N131" s="202"/>
      <c r="O131" s="202"/>
      <c r="P131" s="202"/>
      <c r="Q131" s="202"/>
      <c r="R131" s="202"/>
      <c r="S131" s="202"/>
      <c r="T131" s="203"/>
      <c r="AT131" s="204" t="s">
        <v>130</v>
      </c>
      <c r="AU131" s="204" t="s">
        <v>90</v>
      </c>
      <c r="AV131" s="10" t="s">
        <v>82</v>
      </c>
      <c r="AW131" s="10" t="s">
        <v>37</v>
      </c>
      <c r="AX131" s="10" t="s">
        <v>74</v>
      </c>
      <c r="AY131" s="204" t="s">
        <v>122</v>
      </c>
    </row>
    <row r="132" spans="2:51" s="10" customFormat="1" ht="13.5">
      <c r="B132" s="193"/>
      <c r="C132" s="194"/>
      <c r="D132" s="195" t="s">
        <v>130</v>
      </c>
      <c r="E132" s="196" t="s">
        <v>22</v>
      </c>
      <c r="F132" s="197" t="s">
        <v>496</v>
      </c>
      <c r="G132" s="194"/>
      <c r="H132" s="198">
        <v>130</v>
      </c>
      <c r="I132" s="199"/>
      <c r="J132" s="194"/>
      <c r="K132" s="194"/>
      <c r="L132" s="200"/>
      <c r="M132" s="201"/>
      <c r="N132" s="202"/>
      <c r="O132" s="202"/>
      <c r="P132" s="202"/>
      <c r="Q132" s="202"/>
      <c r="R132" s="202"/>
      <c r="S132" s="202"/>
      <c r="T132" s="203"/>
      <c r="AT132" s="204" t="s">
        <v>130</v>
      </c>
      <c r="AU132" s="204" t="s">
        <v>90</v>
      </c>
      <c r="AV132" s="10" t="s">
        <v>82</v>
      </c>
      <c r="AW132" s="10" t="s">
        <v>37</v>
      </c>
      <c r="AX132" s="10" t="s">
        <v>74</v>
      </c>
      <c r="AY132" s="204" t="s">
        <v>122</v>
      </c>
    </row>
    <row r="133" spans="2:51" s="10" customFormat="1" ht="13.5">
      <c r="B133" s="193"/>
      <c r="C133" s="194"/>
      <c r="D133" s="195" t="s">
        <v>130</v>
      </c>
      <c r="E133" s="196" t="s">
        <v>22</v>
      </c>
      <c r="F133" s="197" t="s">
        <v>497</v>
      </c>
      <c r="G133" s="194"/>
      <c r="H133" s="198">
        <v>40</v>
      </c>
      <c r="I133" s="199"/>
      <c r="J133" s="194"/>
      <c r="K133" s="194"/>
      <c r="L133" s="200"/>
      <c r="M133" s="201"/>
      <c r="N133" s="202"/>
      <c r="O133" s="202"/>
      <c r="P133" s="202"/>
      <c r="Q133" s="202"/>
      <c r="R133" s="202"/>
      <c r="S133" s="202"/>
      <c r="T133" s="203"/>
      <c r="AT133" s="204" t="s">
        <v>130</v>
      </c>
      <c r="AU133" s="204" t="s">
        <v>90</v>
      </c>
      <c r="AV133" s="10" t="s">
        <v>82</v>
      </c>
      <c r="AW133" s="10" t="s">
        <v>37</v>
      </c>
      <c r="AX133" s="10" t="s">
        <v>74</v>
      </c>
      <c r="AY133" s="204" t="s">
        <v>122</v>
      </c>
    </row>
    <row r="134" spans="2:51" s="12" customFormat="1" ht="13.5">
      <c r="B134" s="220"/>
      <c r="C134" s="221"/>
      <c r="D134" s="195" t="s">
        <v>130</v>
      </c>
      <c r="E134" s="222" t="s">
        <v>22</v>
      </c>
      <c r="F134" s="223" t="s">
        <v>256</v>
      </c>
      <c r="G134" s="221"/>
      <c r="H134" s="224">
        <v>457.4</v>
      </c>
      <c r="I134" s="225"/>
      <c r="J134" s="221"/>
      <c r="K134" s="221"/>
      <c r="L134" s="226"/>
      <c r="M134" s="227"/>
      <c r="N134" s="228"/>
      <c r="O134" s="228"/>
      <c r="P134" s="228"/>
      <c r="Q134" s="228"/>
      <c r="R134" s="228"/>
      <c r="S134" s="228"/>
      <c r="T134" s="229"/>
      <c r="AT134" s="230" t="s">
        <v>130</v>
      </c>
      <c r="AU134" s="230" t="s">
        <v>90</v>
      </c>
      <c r="AV134" s="12" t="s">
        <v>138</v>
      </c>
      <c r="AW134" s="12" t="s">
        <v>37</v>
      </c>
      <c r="AX134" s="12" t="s">
        <v>24</v>
      </c>
      <c r="AY134" s="230" t="s">
        <v>122</v>
      </c>
    </row>
    <row r="135" spans="2:65" s="1" customFormat="1" ht="16.5" customHeight="1">
      <c r="B135" s="39"/>
      <c r="C135" s="231" t="s">
        <v>28</v>
      </c>
      <c r="D135" s="231" t="s">
        <v>273</v>
      </c>
      <c r="E135" s="232" t="s">
        <v>288</v>
      </c>
      <c r="F135" s="233" t="s">
        <v>289</v>
      </c>
      <c r="G135" s="234" t="s">
        <v>290</v>
      </c>
      <c r="H135" s="235">
        <v>11.435</v>
      </c>
      <c r="I135" s="236"/>
      <c r="J135" s="237">
        <f>ROUND(I135*H135,2)</f>
        <v>0</v>
      </c>
      <c r="K135" s="233" t="s">
        <v>127</v>
      </c>
      <c r="L135" s="238"/>
      <c r="M135" s="239" t="s">
        <v>22</v>
      </c>
      <c r="N135" s="240" t="s">
        <v>45</v>
      </c>
      <c r="O135" s="40"/>
      <c r="P135" s="190">
        <f>O135*H135</f>
        <v>0</v>
      </c>
      <c r="Q135" s="190">
        <v>0.001</v>
      </c>
      <c r="R135" s="190">
        <f>Q135*H135</f>
        <v>0.011435</v>
      </c>
      <c r="S135" s="190">
        <v>0</v>
      </c>
      <c r="T135" s="191">
        <f>S135*H135</f>
        <v>0</v>
      </c>
      <c r="AR135" s="23" t="s">
        <v>184</v>
      </c>
      <c r="AT135" s="23" t="s">
        <v>273</v>
      </c>
      <c r="AU135" s="23" t="s">
        <v>90</v>
      </c>
      <c r="AY135" s="23" t="s">
        <v>122</v>
      </c>
      <c r="BE135" s="192">
        <f>IF(N135="základní",J135,0)</f>
        <v>0</v>
      </c>
      <c r="BF135" s="192">
        <f>IF(N135="snížená",J135,0)</f>
        <v>0</v>
      </c>
      <c r="BG135" s="192">
        <f>IF(N135="zákl. přenesená",J135,0)</f>
        <v>0</v>
      </c>
      <c r="BH135" s="192">
        <f>IF(N135="sníž. přenesená",J135,0)</f>
        <v>0</v>
      </c>
      <c r="BI135" s="192">
        <f>IF(N135="nulová",J135,0)</f>
        <v>0</v>
      </c>
      <c r="BJ135" s="23" t="s">
        <v>24</v>
      </c>
      <c r="BK135" s="192">
        <f>ROUND(I135*H135,2)</f>
        <v>0</v>
      </c>
      <c r="BL135" s="23" t="s">
        <v>138</v>
      </c>
      <c r="BM135" s="23" t="s">
        <v>499</v>
      </c>
    </row>
    <row r="136" spans="2:51" s="10" customFormat="1" ht="13.5">
      <c r="B136" s="193"/>
      <c r="C136" s="194"/>
      <c r="D136" s="195" t="s">
        <v>130</v>
      </c>
      <c r="E136" s="194"/>
      <c r="F136" s="197" t="s">
        <v>500</v>
      </c>
      <c r="G136" s="194"/>
      <c r="H136" s="198">
        <v>11.435</v>
      </c>
      <c r="I136" s="199"/>
      <c r="J136" s="194"/>
      <c r="K136" s="194"/>
      <c r="L136" s="200"/>
      <c r="M136" s="201"/>
      <c r="N136" s="202"/>
      <c r="O136" s="202"/>
      <c r="P136" s="202"/>
      <c r="Q136" s="202"/>
      <c r="R136" s="202"/>
      <c r="S136" s="202"/>
      <c r="T136" s="203"/>
      <c r="AT136" s="204" t="s">
        <v>130</v>
      </c>
      <c r="AU136" s="204" t="s">
        <v>90</v>
      </c>
      <c r="AV136" s="10" t="s">
        <v>82</v>
      </c>
      <c r="AW136" s="10" t="s">
        <v>6</v>
      </c>
      <c r="AX136" s="10" t="s">
        <v>24</v>
      </c>
      <c r="AY136" s="204" t="s">
        <v>122</v>
      </c>
    </row>
    <row r="137" spans="2:63" s="9" customFormat="1" ht="29.85" customHeight="1">
      <c r="B137" s="167"/>
      <c r="C137" s="168"/>
      <c r="D137" s="169" t="s">
        <v>73</v>
      </c>
      <c r="E137" s="216" t="s">
        <v>90</v>
      </c>
      <c r="F137" s="216" t="s">
        <v>309</v>
      </c>
      <c r="G137" s="168"/>
      <c r="H137" s="168"/>
      <c r="I137" s="171"/>
      <c r="J137" s="217">
        <f>BK137</f>
        <v>0</v>
      </c>
      <c r="K137" s="168"/>
      <c r="L137" s="173"/>
      <c r="M137" s="174"/>
      <c r="N137" s="175"/>
      <c r="O137" s="175"/>
      <c r="P137" s="176">
        <f>SUM(P138:P149)</f>
        <v>0</v>
      </c>
      <c r="Q137" s="175"/>
      <c r="R137" s="176">
        <f>SUM(R138:R149)</f>
        <v>170.12268</v>
      </c>
      <c r="S137" s="175"/>
      <c r="T137" s="177">
        <f>SUM(T138:T149)</f>
        <v>0</v>
      </c>
      <c r="AR137" s="178" t="s">
        <v>24</v>
      </c>
      <c r="AT137" s="179" t="s">
        <v>73</v>
      </c>
      <c r="AU137" s="179" t="s">
        <v>24</v>
      </c>
      <c r="AY137" s="178" t="s">
        <v>122</v>
      </c>
      <c r="BK137" s="180">
        <f>SUM(BK138:BK149)</f>
        <v>0</v>
      </c>
    </row>
    <row r="138" spans="2:65" s="1" customFormat="1" ht="25.5" customHeight="1">
      <c r="B138" s="39"/>
      <c r="C138" s="181" t="s">
        <v>196</v>
      </c>
      <c r="D138" s="181" t="s">
        <v>123</v>
      </c>
      <c r="E138" s="182" t="s">
        <v>501</v>
      </c>
      <c r="F138" s="183" t="s">
        <v>502</v>
      </c>
      <c r="G138" s="184" t="s">
        <v>244</v>
      </c>
      <c r="H138" s="185">
        <v>49.14</v>
      </c>
      <c r="I138" s="186"/>
      <c r="J138" s="187">
        <f>ROUND(I138*H138,2)</f>
        <v>0</v>
      </c>
      <c r="K138" s="183" t="s">
        <v>22</v>
      </c>
      <c r="L138" s="59"/>
      <c r="M138" s="188" t="s">
        <v>22</v>
      </c>
      <c r="N138" s="189" t="s">
        <v>45</v>
      </c>
      <c r="O138" s="40"/>
      <c r="P138" s="190">
        <f>O138*H138</f>
        <v>0</v>
      </c>
      <c r="Q138" s="190">
        <v>2.0772</v>
      </c>
      <c r="R138" s="190">
        <f>Q138*H138</f>
        <v>102.073608</v>
      </c>
      <c r="S138" s="190">
        <v>0</v>
      </c>
      <c r="T138" s="191">
        <f>S138*H138</f>
        <v>0</v>
      </c>
      <c r="AR138" s="23" t="s">
        <v>138</v>
      </c>
      <c r="AT138" s="23" t="s">
        <v>123</v>
      </c>
      <c r="AU138" s="23" t="s">
        <v>82</v>
      </c>
      <c r="AY138" s="23" t="s">
        <v>122</v>
      </c>
      <c r="BE138" s="192">
        <f>IF(N138="základní",J138,0)</f>
        <v>0</v>
      </c>
      <c r="BF138" s="192">
        <f>IF(N138="snížená",J138,0)</f>
        <v>0</v>
      </c>
      <c r="BG138" s="192">
        <f>IF(N138="zákl. přenesená",J138,0)</f>
        <v>0</v>
      </c>
      <c r="BH138" s="192">
        <f>IF(N138="sníž. přenesená",J138,0)</f>
        <v>0</v>
      </c>
      <c r="BI138" s="192">
        <f>IF(N138="nulová",J138,0)</f>
        <v>0</v>
      </c>
      <c r="BJ138" s="23" t="s">
        <v>24</v>
      </c>
      <c r="BK138" s="192">
        <f>ROUND(I138*H138,2)</f>
        <v>0</v>
      </c>
      <c r="BL138" s="23" t="s">
        <v>138</v>
      </c>
      <c r="BM138" s="23" t="s">
        <v>503</v>
      </c>
    </row>
    <row r="139" spans="2:51" s="10" customFormat="1" ht="13.5">
      <c r="B139" s="193"/>
      <c r="C139" s="194"/>
      <c r="D139" s="195" t="s">
        <v>130</v>
      </c>
      <c r="E139" s="196" t="s">
        <v>22</v>
      </c>
      <c r="F139" s="197" t="s">
        <v>504</v>
      </c>
      <c r="G139" s="194"/>
      <c r="H139" s="198">
        <v>81.9</v>
      </c>
      <c r="I139" s="199"/>
      <c r="J139" s="194"/>
      <c r="K139" s="194"/>
      <c r="L139" s="200"/>
      <c r="M139" s="201"/>
      <c r="N139" s="202"/>
      <c r="O139" s="202"/>
      <c r="P139" s="202"/>
      <c r="Q139" s="202"/>
      <c r="R139" s="202"/>
      <c r="S139" s="202"/>
      <c r="T139" s="203"/>
      <c r="AT139" s="204" t="s">
        <v>130</v>
      </c>
      <c r="AU139" s="204" t="s">
        <v>82</v>
      </c>
      <c r="AV139" s="10" t="s">
        <v>82</v>
      </c>
      <c r="AW139" s="10" t="s">
        <v>37</v>
      </c>
      <c r="AX139" s="10" t="s">
        <v>74</v>
      </c>
      <c r="AY139" s="204" t="s">
        <v>122</v>
      </c>
    </row>
    <row r="140" spans="2:51" s="10" customFormat="1" ht="13.5">
      <c r="B140" s="193"/>
      <c r="C140" s="194"/>
      <c r="D140" s="195" t="s">
        <v>130</v>
      </c>
      <c r="E140" s="196" t="s">
        <v>22</v>
      </c>
      <c r="F140" s="197" t="s">
        <v>505</v>
      </c>
      <c r="G140" s="194"/>
      <c r="H140" s="198">
        <v>49.14</v>
      </c>
      <c r="I140" s="199"/>
      <c r="J140" s="194"/>
      <c r="K140" s="194"/>
      <c r="L140" s="200"/>
      <c r="M140" s="201"/>
      <c r="N140" s="202"/>
      <c r="O140" s="202"/>
      <c r="P140" s="202"/>
      <c r="Q140" s="202"/>
      <c r="R140" s="202"/>
      <c r="S140" s="202"/>
      <c r="T140" s="203"/>
      <c r="AT140" s="204" t="s">
        <v>130</v>
      </c>
      <c r="AU140" s="204" t="s">
        <v>82</v>
      </c>
      <c r="AV140" s="10" t="s">
        <v>82</v>
      </c>
      <c r="AW140" s="10" t="s">
        <v>37</v>
      </c>
      <c r="AX140" s="10" t="s">
        <v>24</v>
      </c>
      <c r="AY140" s="204" t="s">
        <v>122</v>
      </c>
    </row>
    <row r="141" spans="2:65" s="1" customFormat="1" ht="25.5" customHeight="1">
      <c r="B141" s="39"/>
      <c r="C141" s="181" t="s">
        <v>201</v>
      </c>
      <c r="D141" s="181" t="s">
        <v>123</v>
      </c>
      <c r="E141" s="182" t="s">
        <v>506</v>
      </c>
      <c r="F141" s="183" t="s">
        <v>507</v>
      </c>
      <c r="G141" s="184" t="s">
        <v>244</v>
      </c>
      <c r="H141" s="185">
        <v>32.76</v>
      </c>
      <c r="I141" s="186"/>
      <c r="J141" s="187">
        <f>ROUND(I141*H141,2)</f>
        <v>0</v>
      </c>
      <c r="K141" s="183" t="s">
        <v>22</v>
      </c>
      <c r="L141" s="59"/>
      <c r="M141" s="188" t="s">
        <v>22</v>
      </c>
      <c r="N141" s="189" t="s">
        <v>45</v>
      </c>
      <c r="O141" s="40"/>
      <c r="P141" s="190">
        <f>O141*H141</f>
        <v>0</v>
      </c>
      <c r="Q141" s="190">
        <v>2.0772</v>
      </c>
      <c r="R141" s="190">
        <f>Q141*H141</f>
        <v>68.049072</v>
      </c>
      <c r="S141" s="190">
        <v>0</v>
      </c>
      <c r="T141" s="191">
        <f>S141*H141</f>
        <v>0</v>
      </c>
      <c r="AR141" s="23" t="s">
        <v>138</v>
      </c>
      <c r="AT141" s="23" t="s">
        <v>123</v>
      </c>
      <c r="AU141" s="23" t="s">
        <v>82</v>
      </c>
      <c r="AY141" s="23" t="s">
        <v>122</v>
      </c>
      <c r="BE141" s="192">
        <f>IF(N141="základní",J141,0)</f>
        <v>0</v>
      </c>
      <c r="BF141" s="192">
        <f>IF(N141="snížená",J141,0)</f>
        <v>0</v>
      </c>
      <c r="BG141" s="192">
        <f>IF(N141="zákl. přenesená",J141,0)</f>
        <v>0</v>
      </c>
      <c r="BH141" s="192">
        <f>IF(N141="sníž. přenesená",J141,0)</f>
        <v>0</v>
      </c>
      <c r="BI141" s="192">
        <f>IF(N141="nulová",J141,0)</f>
        <v>0</v>
      </c>
      <c r="BJ141" s="23" t="s">
        <v>24</v>
      </c>
      <c r="BK141" s="192">
        <f>ROUND(I141*H141,2)</f>
        <v>0</v>
      </c>
      <c r="BL141" s="23" t="s">
        <v>138</v>
      </c>
      <c r="BM141" s="23" t="s">
        <v>508</v>
      </c>
    </row>
    <row r="142" spans="2:47" s="1" customFormat="1" ht="94.5">
      <c r="B142" s="39"/>
      <c r="C142" s="61"/>
      <c r="D142" s="195" t="s">
        <v>162</v>
      </c>
      <c r="E142" s="61"/>
      <c r="F142" s="218" t="s">
        <v>322</v>
      </c>
      <c r="G142" s="61"/>
      <c r="H142" s="61"/>
      <c r="I142" s="154"/>
      <c r="J142" s="61"/>
      <c r="K142" s="61"/>
      <c r="L142" s="59"/>
      <c r="M142" s="219"/>
      <c r="N142" s="40"/>
      <c r="O142" s="40"/>
      <c r="P142" s="40"/>
      <c r="Q142" s="40"/>
      <c r="R142" s="40"/>
      <c r="S142" s="40"/>
      <c r="T142" s="76"/>
      <c r="AT142" s="23" t="s">
        <v>162</v>
      </c>
      <c r="AU142" s="23" t="s">
        <v>82</v>
      </c>
    </row>
    <row r="143" spans="2:51" s="10" customFormat="1" ht="13.5">
      <c r="B143" s="193"/>
      <c r="C143" s="194"/>
      <c r="D143" s="195" t="s">
        <v>130</v>
      </c>
      <c r="E143" s="196" t="s">
        <v>22</v>
      </c>
      <c r="F143" s="197" t="s">
        <v>504</v>
      </c>
      <c r="G143" s="194"/>
      <c r="H143" s="198">
        <v>81.9</v>
      </c>
      <c r="I143" s="199"/>
      <c r="J143" s="194"/>
      <c r="K143" s="194"/>
      <c r="L143" s="200"/>
      <c r="M143" s="201"/>
      <c r="N143" s="202"/>
      <c r="O143" s="202"/>
      <c r="P143" s="202"/>
      <c r="Q143" s="202"/>
      <c r="R143" s="202"/>
      <c r="S143" s="202"/>
      <c r="T143" s="203"/>
      <c r="AT143" s="204" t="s">
        <v>130</v>
      </c>
      <c r="AU143" s="204" t="s">
        <v>82</v>
      </c>
      <c r="AV143" s="10" t="s">
        <v>82</v>
      </c>
      <c r="AW143" s="10" t="s">
        <v>37</v>
      </c>
      <c r="AX143" s="10" t="s">
        <v>74</v>
      </c>
      <c r="AY143" s="204" t="s">
        <v>122</v>
      </c>
    </row>
    <row r="144" spans="2:51" s="10" customFormat="1" ht="13.5">
      <c r="B144" s="193"/>
      <c r="C144" s="194"/>
      <c r="D144" s="195" t="s">
        <v>130</v>
      </c>
      <c r="E144" s="196" t="s">
        <v>22</v>
      </c>
      <c r="F144" s="197" t="s">
        <v>509</v>
      </c>
      <c r="G144" s="194"/>
      <c r="H144" s="198">
        <v>32.76</v>
      </c>
      <c r="I144" s="199"/>
      <c r="J144" s="194"/>
      <c r="K144" s="194"/>
      <c r="L144" s="200"/>
      <c r="M144" s="201"/>
      <c r="N144" s="202"/>
      <c r="O144" s="202"/>
      <c r="P144" s="202"/>
      <c r="Q144" s="202"/>
      <c r="R144" s="202"/>
      <c r="S144" s="202"/>
      <c r="T144" s="203"/>
      <c r="AT144" s="204" t="s">
        <v>130</v>
      </c>
      <c r="AU144" s="204" t="s">
        <v>82</v>
      </c>
      <c r="AV144" s="10" t="s">
        <v>82</v>
      </c>
      <c r="AW144" s="10" t="s">
        <v>37</v>
      </c>
      <c r="AX144" s="10" t="s">
        <v>24</v>
      </c>
      <c r="AY144" s="204" t="s">
        <v>122</v>
      </c>
    </row>
    <row r="145" spans="2:65" s="1" customFormat="1" ht="25.5" customHeight="1">
      <c r="B145" s="39"/>
      <c r="C145" s="181" t="s">
        <v>207</v>
      </c>
      <c r="D145" s="181" t="s">
        <v>123</v>
      </c>
      <c r="E145" s="182" t="s">
        <v>510</v>
      </c>
      <c r="F145" s="183" t="s">
        <v>511</v>
      </c>
      <c r="G145" s="184" t="s">
        <v>270</v>
      </c>
      <c r="H145" s="185">
        <v>40</v>
      </c>
      <c r="I145" s="186"/>
      <c r="J145" s="187">
        <f>ROUND(I145*H145,2)</f>
        <v>0</v>
      </c>
      <c r="K145" s="183" t="s">
        <v>22</v>
      </c>
      <c r="L145" s="59"/>
      <c r="M145" s="188" t="s">
        <v>22</v>
      </c>
      <c r="N145" s="189" t="s">
        <v>45</v>
      </c>
      <c r="O145" s="40"/>
      <c r="P145" s="190">
        <f>O145*H145</f>
        <v>0</v>
      </c>
      <c r="Q145" s="190">
        <v>0</v>
      </c>
      <c r="R145" s="190">
        <f>Q145*H145</f>
        <v>0</v>
      </c>
      <c r="S145" s="190">
        <v>0</v>
      </c>
      <c r="T145" s="191">
        <f>S145*H145</f>
        <v>0</v>
      </c>
      <c r="AR145" s="23" t="s">
        <v>138</v>
      </c>
      <c r="AT145" s="23" t="s">
        <v>123</v>
      </c>
      <c r="AU145" s="23" t="s">
        <v>82</v>
      </c>
      <c r="AY145" s="23" t="s">
        <v>122</v>
      </c>
      <c r="BE145" s="192">
        <f>IF(N145="základní",J145,0)</f>
        <v>0</v>
      </c>
      <c r="BF145" s="192">
        <f>IF(N145="snížená",J145,0)</f>
        <v>0</v>
      </c>
      <c r="BG145" s="192">
        <f>IF(N145="zákl. přenesená",J145,0)</f>
        <v>0</v>
      </c>
      <c r="BH145" s="192">
        <f>IF(N145="sníž. přenesená",J145,0)</f>
        <v>0</v>
      </c>
      <c r="BI145" s="192">
        <f>IF(N145="nulová",J145,0)</f>
        <v>0</v>
      </c>
      <c r="BJ145" s="23" t="s">
        <v>24</v>
      </c>
      <c r="BK145" s="192">
        <f>ROUND(I145*H145,2)</f>
        <v>0</v>
      </c>
      <c r="BL145" s="23" t="s">
        <v>138</v>
      </c>
      <c r="BM145" s="23" t="s">
        <v>512</v>
      </c>
    </row>
    <row r="146" spans="2:65" s="1" customFormat="1" ht="25.5" customHeight="1">
      <c r="B146" s="39"/>
      <c r="C146" s="181" t="s">
        <v>212</v>
      </c>
      <c r="D146" s="181" t="s">
        <v>123</v>
      </c>
      <c r="E146" s="182" t="s">
        <v>513</v>
      </c>
      <c r="F146" s="183" t="s">
        <v>514</v>
      </c>
      <c r="G146" s="184" t="s">
        <v>270</v>
      </c>
      <c r="H146" s="185">
        <v>6</v>
      </c>
      <c r="I146" s="186"/>
      <c r="J146" s="187">
        <f>ROUND(I146*H146,2)</f>
        <v>0</v>
      </c>
      <c r="K146" s="183" t="s">
        <v>22</v>
      </c>
      <c r="L146" s="59"/>
      <c r="M146" s="188" t="s">
        <v>22</v>
      </c>
      <c r="N146" s="189" t="s">
        <v>45</v>
      </c>
      <c r="O146" s="40"/>
      <c r="P146" s="190">
        <f>O146*H146</f>
        <v>0</v>
      </c>
      <c r="Q146" s="190">
        <v>0</v>
      </c>
      <c r="R146" s="190">
        <f>Q146*H146</f>
        <v>0</v>
      </c>
      <c r="S146" s="190">
        <v>0</v>
      </c>
      <c r="T146" s="191">
        <f>S146*H146</f>
        <v>0</v>
      </c>
      <c r="AR146" s="23" t="s">
        <v>138</v>
      </c>
      <c r="AT146" s="23" t="s">
        <v>123</v>
      </c>
      <c r="AU146" s="23" t="s">
        <v>82</v>
      </c>
      <c r="AY146" s="23" t="s">
        <v>122</v>
      </c>
      <c r="BE146" s="192">
        <f>IF(N146="základní",J146,0)</f>
        <v>0</v>
      </c>
      <c r="BF146" s="192">
        <f>IF(N146="snížená",J146,0)</f>
        <v>0</v>
      </c>
      <c r="BG146" s="192">
        <f>IF(N146="zákl. přenesená",J146,0)</f>
        <v>0</v>
      </c>
      <c r="BH146" s="192">
        <f>IF(N146="sníž. přenesená",J146,0)</f>
        <v>0</v>
      </c>
      <c r="BI146" s="192">
        <f>IF(N146="nulová",J146,0)</f>
        <v>0</v>
      </c>
      <c r="BJ146" s="23" t="s">
        <v>24</v>
      </c>
      <c r="BK146" s="192">
        <f>ROUND(I146*H146,2)</f>
        <v>0</v>
      </c>
      <c r="BL146" s="23" t="s">
        <v>138</v>
      </c>
      <c r="BM146" s="23" t="s">
        <v>515</v>
      </c>
    </row>
    <row r="147" spans="2:51" s="10" customFormat="1" ht="13.5">
      <c r="B147" s="193"/>
      <c r="C147" s="194"/>
      <c r="D147" s="195" t="s">
        <v>130</v>
      </c>
      <c r="E147" s="196" t="s">
        <v>22</v>
      </c>
      <c r="F147" s="197" t="s">
        <v>516</v>
      </c>
      <c r="G147" s="194"/>
      <c r="H147" s="198">
        <v>6</v>
      </c>
      <c r="I147" s="199"/>
      <c r="J147" s="194"/>
      <c r="K147" s="194"/>
      <c r="L147" s="200"/>
      <c r="M147" s="201"/>
      <c r="N147" s="202"/>
      <c r="O147" s="202"/>
      <c r="P147" s="202"/>
      <c r="Q147" s="202"/>
      <c r="R147" s="202"/>
      <c r="S147" s="202"/>
      <c r="T147" s="203"/>
      <c r="AT147" s="204" t="s">
        <v>130</v>
      </c>
      <c r="AU147" s="204" t="s">
        <v>82</v>
      </c>
      <c r="AV147" s="10" t="s">
        <v>82</v>
      </c>
      <c r="AW147" s="10" t="s">
        <v>37</v>
      </c>
      <c r="AX147" s="10" t="s">
        <v>24</v>
      </c>
      <c r="AY147" s="204" t="s">
        <v>122</v>
      </c>
    </row>
    <row r="148" spans="2:65" s="1" customFormat="1" ht="16.5" customHeight="1">
      <c r="B148" s="39"/>
      <c r="C148" s="181" t="s">
        <v>10</v>
      </c>
      <c r="D148" s="181" t="s">
        <v>123</v>
      </c>
      <c r="E148" s="182" t="s">
        <v>517</v>
      </c>
      <c r="F148" s="183" t="s">
        <v>518</v>
      </c>
      <c r="G148" s="184" t="s">
        <v>270</v>
      </c>
      <c r="H148" s="185">
        <v>16</v>
      </c>
      <c r="I148" s="186"/>
      <c r="J148" s="187">
        <f>ROUND(I148*H148,2)</f>
        <v>0</v>
      </c>
      <c r="K148" s="183" t="s">
        <v>22</v>
      </c>
      <c r="L148" s="59"/>
      <c r="M148" s="188" t="s">
        <v>22</v>
      </c>
      <c r="N148" s="189" t="s">
        <v>45</v>
      </c>
      <c r="O148" s="40"/>
      <c r="P148" s="190">
        <f>O148*H148</f>
        <v>0</v>
      </c>
      <c r="Q148" s="190">
        <v>0</v>
      </c>
      <c r="R148" s="190">
        <f>Q148*H148</f>
        <v>0</v>
      </c>
      <c r="S148" s="190">
        <v>0</v>
      </c>
      <c r="T148" s="191">
        <f>S148*H148</f>
        <v>0</v>
      </c>
      <c r="AR148" s="23" t="s">
        <v>138</v>
      </c>
      <c r="AT148" s="23" t="s">
        <v>123</v>
      </c>
      <c r="AU148" s="23" t="s">
        <v>82</v>
      </c>
      <c r="AY148" s="23" t="s">
        <v>122</v>
      </c>
      <c r="BE148" s="192">
        <f>IF(N148="základní",J148,0)</f>
        <v>0</v>
      </c>
      <c r="BF148" s="192">
        <f>IF(N148="snížená",J148,0)</f>
        <v>0</v>
      </c>
      <c r="BG148" s="192">
        <f>IF(N148="zákl. přenesená",J148,0)</f>
        <v>0</v>
      </c>
      <c r="BH148" s="192">
        <f>IF(N148="sníž. přenesená",J148,0)</f>
        <v>0</v>
      </c>
      <c r="BI148" s="192">
        <f>IF(N148="nulová",J148,0)</f>
        <v>0</v>
      </c>
      <c r="BJ148" s="23" t="s">
        <v>24</v>
      </c>
      <c r="BK148" s="192">
        <f>ROUND(I148*H148,2)</f>
        <v>0</v>
      </c>
      <c r="BL148" s="23" t="s">
        <v>138</v>
      </c>
      <c r="BM148" s="23" t="s">
        <v>519</v>
      </c>
    </row>
    <row r="149" spans="2:65" s="1" customFormat="1" ht="16.5" customHeight="1">
      <c r="B149" s="39"/>
      <c r="C149" s="181" t="s">
        <v>220</v>
      </c>
      <c r="D149" s="181" t="s">
        <v>123</v>
      </c>
      <c r="E149" s="182" t="s">
        <v>520</v>
      </c>
      <c r="F149" s="183" t="s">
        <v>521</v>
      </c>
      <c r="G149" s="184" t="s">
        <v>270</v>
      </c>
      <c r="H149" s="185">
        <v>406.7</v>
      </c>
      <c r="I149" s="186"/>
      <c r="J149" s="187">
        <f>ROUND(I149*H149,2)</f>
        <v>0</v>
      </c>
      <c r="K149" s="183" t="s">
        <v>22</v>
      </c>
      <c r="L149" s="59"/>
      <c r="M149" s="188" t="s">
        <v>22</v>
      </c>
      <c r="N149" s="189" t="s">
        <v>45</v>
      </c>
      <c r="O149" s="40"/>
      <c r="P149" s="190">
        <f>O149*H149</f>
        <v>0</v>
      </c>
      <c r="Q149" s="190">
        <v>0</v>
      </c>
      <c r="R149" s="190">
        <f>Q149*H149</f>
        <v>0</v>
      </c>
      <c r="S149" s="190">
        <v>0</v>
      </c>
      <c r="T149" s="191">
        <f>S149*H149</f>
        <v>0</v>
      </c>
      <c r="AR149" s="23" t="s">
        <v>138</v>
      </c>
      <c r="AT149" s="23" t="s">
        <v>123</v>
      </c>
      <c r="AU149" s="23" t="s">
        <v>82</v>
      </c>
      <c r="AY149" s="23" t="s">
        <v>122</v>
      </c>
      <c r="BE149" s="192">
        <f>IF(N149="základní",J149,0)</f>
        <v>0</v>
      </c>
      <c r="BF149" s="192">
        <f>IF(N149="snížená",J149,0)</f>
        <v>0</v>
      </c>
      <c r="BG149" s="192">
        <f>IF(N149="zákl. přenesená",J149,0)</f>
        <v>0</v>
      </c>
      <c r="BH149" s="192">
        <f>IF(N149="sníž. přenesená",J149,0)</f>
        <v>0</v>
      </c>
      <c r="BI149" s="192">
        <f>IF(N149="nulová",J149,0)</f>
        <v>0</v>
      </c>
      <c r="BJ149" s="23" t="s">
        <v>24</v>
      </c>
      <c r="BK149" s="192">
        <f>ROUND(I149*H149,2)</f>
        <v>0</v>
      </c>
      <c r="BL149" s="23" t="s">
        <v>138</v>
      </c>
      <c r="BM149" s="23" t="s">
        <v>522</v>
      </c>
    </row>
    <row r="150" spans="2:63" s="9" customFormat="1" ht="29.85" customHeight="1">
      <c r="B150" s="167"/>
      <c r="C150" s="168"/>
      <c r="D150" s="169" t="s">
        <v>73</v>
      </c>
      <c r="E150" s="216" t="s">
        <v>146</v>
      </c>
      <c r="F150" s="216" t="s">
        <v>523</v>
      </c>
      <c r="G150" s="168"/>
      <c r="H150" s="168"/>
      <c r="I150" s="171"/>
      <c r="J150" s="217">
        <f>BK150</f>
        <v>0</v>
      </c>
      <c r="K150" s="168"/>
      <c r="L150" s="173"/>
      <c r="M150" s="174"/>
      <c r="N150" s="175"/>
      <c r="O150" s="175"/>
      <c r="P150" s="176">
        <f>SUM(P151:P166)</f>
        <v>0</v>
      </c>
      <c r="Q150" s="175"/>
      <c r="R150" s="176">
        <f>SUM(R151:R166)</f>
        <v>0.4348906</v>
      </c>
      <c r="S150" s="175"/>
      <c r="T150" s="177">
        <f>SUM(T151:T166)</f>
        <v>0</v>
      </c>
      <c r="AR150" s="178" t="s">
        <v>24</v>
      </c>
      <c r="AT150" s="179" t="s">
        <v>73</v>
      </c>
      <c r="AU150" s="179" t="s">
        <v>24</v>
      </c>
      <c r="AY150" s="178" t="s">
        <v>122</v>
      </c>
      <c r="BK150" s="180">
        <f>SUM(BK151:BK166)</f>
        <v>0</v>
      </c>
    </row>
    <row r="151" spans="2:65" s="1" customFormat="1" ht="25.5" customHeight="1">
      <c r="B151" s="39"/>
      <c r="C151" s="181" t="s">
        <v>227</v>
      </c>
      <c r="D151" s="181" t="s">
        <v>123</v>
      </c>
      <c r="E151" s="182" t="s">
        <v>524</v>
      </c>
      <c r="F151" s="183" t="s">
        <v>511</v>
      </c>
      <c r="G151" s="184" t="s">
        <v>270</v>
      </c>
      <c r="H151" s="185">
        <v>10.5</v>
      </c>
      <c r="I151" s="186"/>
      <c r="J151" s="187">
        <f>ROUND(I151*H151,2)</f>
        <v>0</v>
      </c>
      <c r="K151" s="183" t="s">
        <v>22</v>
      </c>
      <c r="L151" s="59"/>
      <c r="M151" s="188" t="s">
        <v>22</v>
      </c>
      <c r="N151" s="189" t="s">
        <v>45</v>
      </c>
      <c r="O151" s="40"/>
      <c r="P151" s="190">
        <f>O151*H151</f>
        <v>0</v>
      </c>
      <c r="Q151" s="190">
        <v>0.02516</v>
      </c>
      <c r="R151" s="190">
        <f>Q151*H151</f>
        <v>0.26417999999999997</v>
      </c>
      <c r="S151" s="190">
        <v>0</v>
      </c>
      <c r="T151" s="191">
        <f>S151*H151</f>
        <v>0</v>
      </c>
      <c r="AR151" s="23" t="s">
        <v>138</v>
      </c>
      <c r="AT151" s="23" t="s">
        <v>123</v>
      </c>
      <c r="AU151" s="23" t="s">
        <v>82</v>
      </c>
      <c r="AY151" s="23" t="s">
        <v>122</v>
      </c>
      <c r="BE151" s="192">
        <f>IF(N151="základní",J151,0)</f>
        <v>0</v>
      </c>
      <c r="BF151" s="192">
        <f>IF(N151="snížená",J151,0)</f>
        <v>0</v>
      </c>
      <c r="BG151" s="192">
        <f>IF(N151="zákl. přenesená",J151,0)</f>
        <v>0</v>
      </c>
      <c r="BH151" s="192">
        <f>IF(N151="sníž. přenesená",J151,0)</f>
        <v>0</v>
      </c>
      <c r="BI151" s="192">
        <f>IF(N151="nulová",J151,0)</f>
        <v>0</v>
      </c>
      <c r="BJ151" s="23" t="s">
        <v>24</v>
      </c>
      <c r="BK151" s="192">
        <f>ROUND(I151*H151,2)</f>
        <v>0</v>
      </c>
      <c r="BL151" s="23" t="s">
        <v>138</v>
      </c>
      <c r="BM151" s="23" t="s">
        <v>525</v>
      </c>
    </row>
    <row r="152" spans="2:51" s="10" customFormat="1" ht="13.5">
      <c r="B152" s="193"/>
      <c r="C152" s="194"/>
      <c r="D152" s="195" t="s">
        <v>130</v>
      </c>
      <c r="E152" s="196" t="s">
        <v>22</v>
      </c>
      <c r="F152" s="197" t="s">
        <v>526</v>
      </c>
      <c r="G152" s="194"/>
      <c r="H152" s="198">
        <v>10.5</v>
      </c>
      <c r="I152" s="199"/>
      <c r="J152" s="194"/>
      <c r="K152" s="194"/>
      <c r="L152" s="200"/>
      <c r="M152" s="201"/>
      <c r="N152" s="202"/>
      <c r="O152" s="202"/>
      <c r="P152" s="202"/>
      <c r="Q152" s="202"/>
      <c r="R152" s="202"/>
      <c r="S152" s="202"/>
      <c r="T152" s="203"/>
      <c r="AT152" s="204" t="s">
        <v>130</v>
      </c>
      <c r="AU152" s="204" t="s">
        <v>82</v>
      </c>
      <c r="AV152" s="10" t="s">
        <v>82</v>
      </c>
      <c r="AW152" s="10" t="s">
        <v>37</v>
      </c>
      <c r="AX152" s="10" t="s">
        <v>24</v>
      </c>
      <c r="AY152" s="204" t="s">
        <v>122</v>
      </c>
    </row>
    <row r="153" spans="2:65" s="1" customFormat="1" ht="16.5" customHeight="1">
      <c r="B153" s="39"/>
      <c r="C153" s="181" t="s">
        <v>232</v>
      </c>
      <c r="D153" s="181" t="s">
        <v>123</v>
      </c>
      <c r="E153" s="182" t="s">
        <v>527</v>
      </c>
      <c r="F153" s="183" t="s">
        <v>528</v>
      </c>
      <c r="G153" s="184" t="s">
        <v>529</v>
      </c>
      <c r="H153" s="185">
        <v>1</v>
      </c>
      <c r="I153" s="186"/>
      <c r="J153" s="187">
        <f>ROUND(I153*H153,2)</f>
        <v>0</v>
      </c>
      <c r="K153" s="183" t="s">
        <v>22</v>
      </c>
      <c r="L153" s="59"/>
      <c r="M153" s="188" t="s">
        <v>22</v>
      </c>
      <c r="N153" s="189" t="s">
        <v>45</v>
      </c>
      <c r="O153" s="40"/>
      <c r="P153" s="190">
        <f>O153*H153</f>
        <v>0</v>
      </c>
      <c r="Q153" s="190">
        <v>0.02516</v>
      </c>
      <c r="R153" s="190">
        <f>Q153*H153</f>
        <v>0.02516</v>
      </c>
      <c r="S153" s="190">
        <v>0</v>
      </c>
      <c r="T153" s="191">
        <f>S153*H153</f>
        <v>0</v>
      </c>
      <c r="AR153" s="23" t="s">
        <v>138</v>
      </c>
      <c r="AT153" s="23" t="s">
        <v>123</v>
      </c>
      <c r="AU153" s="23" t="s">
        <v>82</v>
      </c>
      <c r="AY153" s="23" t="s">
        <v>122</v>
      </c>
      <c r="BE153" s="192">
        <f>IF(N153="základní",J153,0)</f>
        <v>0</v>
      </c>
      <c r="BF153" s="192">
        <f>IF(N153="snížená",J153,0)</f>
        <v>0</v>
      </c>
      <c r="BG153" s="192">
        <f>IF(N153="zákl. přenesená",J153,0)</f>
        <v>0</v>
      </c>
      <c r="BH153" s="192">
        <f>IF(N153="sníž. přenesená",J153,0)</f>
        <v>0</v>
      </c>
      <c r="BI153" s="192">
        <f>IF(N153="nulová",J153,0)</f>
        <v>0</v>
      </c>
      <c r="BJ153" s="23" t="s">
        <v>24</v>
      </c>
      <c r="BK153" s="192">
        <f>ROUND(I153*H153,2)</f>
        <v>0</v>
      </c>
      <c r="BL153" s="23" t="s">
        <v>138</v>
      </c>
      <c r="BM153" s="23" t="s">
        <v>530</v>
      </c>
    </row>
    <row r="154" spans="2:51" s="10" customFormat="1" ht="13.5">
      <c r="B154" s="193"/>
      <c r="C154" s="194"/>
      <c r="D154" s="195" t="s">
        <v>130</v>
      </c>
      <c r="E154" s="196" t="s">
        <v>22</v>
      </c>
      <c r="F154" s="197" t="s">
        <v>24</v>
      </c>
      <c r="G154" s="194"/>
      <c r="H154" s="198">
        <v>1</v>
      </c>
      <c r="I154" s="199"/>
      <c r="J154" s="194"/>
      <c r="K154" s="194"/>
      <c r="L154" s="200"/>
      <c r="M154" s="201"/>
      <c r="N154" s="202"/>
      <c r="O154" s="202"/>
      <c r="P154" s="202"/>
      <c r="Q154" s="202"/>
      <c r="R154" s="202"/>
      <c r="S154" s="202"/>
      <c r="T154" s="203"/>
      <c r="AT154" s="204" t="s">
        <v>130</v>
      </c>
      <c r="AU154" s="204" t="s">
        <v>82</v>
      </c>
      <c r="AV154" s="10" t="s">
        <v>82</v>
      </c>
      <c r="AW154" s="10" t="s">
        <v>37</v>
      </c>
      <c r="AX154" s="10" t="s">
        <v>24</v>
      </c>
      <c r="AY154" s="204" t="s">
        <v>122</v>
      </c>
    </row>
    <row r="155" spans="2:65" s="1" customFormat="1" ht="16.5" customHeight="1">
      <c r="B155" s="39"/>
      <c r="C155" s="181" t="s">
        <v>324</v>
      </c>
      <c r="D155" s="181" t="s">
        <v>123</v>
      </c>
      <c r="E155" s="182" t="s">
        <v>531</v>
      </c>
      <c r="F155" s="183" t="s">
        <v>532</v>
      </c>
      <c r="G155" s="184" t="s">
        <v>529</v>
      </c>
      <c r="H155" s="185">
        <v>1</v>
      </c>
      <c r="I155" s="186"/>
      <c r="J155" s="187">
        <f>ROUND(I155*H155,2)</f>
        <v>0</v>
      </c>
      <c r="K155" s="183" t="s">
        <v>22</v>
      </c>
      <c r="L155" s="59"/>
      <c r="M155" s="188" t="s">
        <v>22</v>
      </c>
      <c r="N155" s="189" t="s">
        <v>45</v>
      </c>
      <c r="O155" s="40"/>
      <c r="P155" s="190">
        <f>O155*H155</f>
        <v>0</v>
      </c>
      <c r="Q155" s="190">
        <v>0.02516</v>
      </c>
      <c r="R155" s="190">
        <f>Q155*H155</f>
        <v>0.02516</v>
      </c>
      <c r="S155" s="190">
        <v>0</v>
      </c>
      <c r="T155" s="191">
        <f>S155*H155</f>
        <v>0</v>
      </c>
      <c r="AR155" s="23" t="s">
        <v>138</v>
      </c>
      <c r="AT155" s="23" t="s">
        <v>123</v>
      </c>
      <c r="AU155" s="23" t="s">
        <v>82</v>
      </c>
      <c r="AY155" s="23" t="s">
        <v>122</v>
      </c>
      <c r="BE155" s="192">
        <f>IF(N155="základní",J155,0)</f>
        <v>0</v>
      </c>
      <c r="BF155" s="192">
        <f>IF(N155="snížená",J155,0)</f>
        <v>0</v>
      </c>
      <c r="BG155" s="192">
        <f>IF(N155="zákl. přenesená",J155,0)</f>
        <v>0</v>
      </c>
      <c r="BH155" s="192">
        <f>IF(N155="sníž. přenesená",J155,0)</f>
        <v>0</v>
      </c>
      <c r="BI155" s="192">
        <f>IF(N155="nulová",J155,0)</f>
        <v>0</v>
      </c>
      <c r="BJ155" s="23" t="s">
        <v>24</v>
      </c>
      <c r="BK155" s="192">
        <f>ROUND(I155*H155,2)</f>
        <v>0</v>
      </c>
      <c r="BL155" s="23" t="s">
        <v>138</v>
      </c>
      <c r="BM155" s="23" t="s">
        <v>533</v>
      </c>
    </row>
    <row r="156" spans="2:51" s="10" customFormat="1" ht="13.5">
      <c r="B156" s="193"/>
      <c r="C156" s="194"/>
      <c r="D156" s="195" t="s">
        <v>130</v>
      </c>
      <c r="E156" s="196" t="s">
        <v>22</v>
      </c>
      <c r="F156" s="197" t="s">
        <v>24</v>
      </c>
      <c r="G156" s="194"/>
      <c r="H156" s="198">
        <v>1</v>
      </c>
      <c r="I156" s="199"/>
      <c r="J156" s="194"/>
      <c r="K156" s="194"/>
      <c r="L156" s="200"/>
      <c r="M156" s="201"/>
      <c r="N156" s="202"/>
      <c r="O156" s="202"/>
      <c r="P156" s="202"/>
      <c r="Q156" s="202"/>
      <c r="R156" s="202"/>
      <c r="S156" s="202"/>
      <c r="T156" s="203"/>
      <c r="AT156" s="204" t="s">
        <v>130</v>
      </c>
      <c r="AU156" s="204" t="s">
        <v>82</v>
      </c>
      <c r="AV156" s="10" t="s">
        <v>82</v>
      </c>
      <c r="AW156" s="10" t="s">
        <v>37</v>
      </c>
      <c r="AX156" s="10" t="s">
        <v>24</v>
      </c>
      <c r="AY156" s="204" t="s">
        <v>122</v>
      </c>
    </row>
    <row r="157" spans="2:65" s="1" customFormat="1" ht="16.5" customHeight="1">
      <c r="B157" s="39"/>
      <c r="C157" s="181" t="s">
        <v>328</v>
      </c>
      <c r="D157" s="181" t="s">
        <v>123</v>
      </c>
      <c r="E157" s="182" t="s">
        <v>534</v>
      </c>
      <c r="F157" s="183" t="s">
        <v>535</v>
      </c>
      <c r="G157" s="184" t="s">
        <v>529</v>
      </c>
      <c r="H157" s="185">
        <v>1</v>
      </c>
      <c r="I157" s="186"/>
      <c r="J157" s="187">
        <f>ROUND(I157*H157,2)</f>
        <v>0</v>
      </c>
      <c r="K157" s="183" t="s">
        <v>22</v>
      </c>
      <c r="L157" s="59"/>
      <c r="M157" s="188" t="s">
        <v>22</v>
      </c>
      <c r="N157" s="189" t="s">
        <v>45</v>
      </c>
      <c r="O157" s="40"/>
      <c r="P157" s="190">
        <f>O157*H157</f>
        <v>0</v>
      </c>
      <c r="Q157" s="190">
        <v>0.02516</v>
      </c>
      <c r="R157" s="190">
        <f>Q157*H157</f>
        <v>0.02516</v>
      </c>
      <c r="S157" s="190">
        <v>0</v>
      </c>
      <c r="T157" s="191">
        <f>S157*H157</f>
        <v>0</v>
      </c>
      <c r="AR157" s="23" t="s">
        <v>138</v>
      </c>
      <c r="AT157" s="23" t="s">
        <v>123</v>
      </c>
      <c r="AU157" s="23" t="s">
        <v>82</v>
      </c>
      <c r="AY157" s="23" t="s">
        <v>122</v>
      </c>
      <c r="BE157" s="192">
        <f>IF(N157="základní",J157,0)</f>
        <v>0</v>
      </c>
      <c r="BF157" s="192">
        <f>IF(N157="snížená",J157,0)</f>
        <v>0</v>
      </c>
      <c r="BG157" s="192">
        <f>IF(N157="zákl. přenesená",J157,0)</f>
        <v>0</v>
      </c>
      <c r="BH157" s="192">
        <f>IF(N157="sníž. přenesená",J157,0)</f>
        <v>0</v>
      </c>
      <c r="BI157" s="192">
        <f>IF(N157="nulová",J157,0)</f>
        <v>0</v>
      </c>
      <c r="BJ157" s="23" t="s">
        <v>24</v>
      </c>
      <c r="BK157" s="192">
        <f>ROUND(I157*H157,2)</f>
        <v>0</v>
      </c>
      <c r="BL157" s="23" t="s">
        <v>138</v>
      </c>
      <c r="BM157" s="23" t="s">
        <v>536</v>
      </c>
    </row>
    <row r="158" spans="2:51" s="10" customFormat="1" ht="13.5">
      <c r="B158" s="193"/>
      <c r="C158" s="194"/>
      <c r="D158" s="195" t="s">
        <v>130</v>
      </c>
      <c r="E158" s="196" t="s">
        <v>22</v>
      </c>
      <c r="F158" s="197" t="s">
        <v>24</v>
      </c>
      <c r="G158" s="194"/>
      <c r="H158" s="198">
        <v>1</v>
      </c>
      <c r="I158" s="199"/>
      <c r="J158" s="194"/>
      <c r="K158" s="194"/>
      <c r="L158" s="200"/>
      <c r="M158" s="201"/>
      <c r="N158" s="202"/>
      <c r="O158" s="202"/>
      <c r="P158" s="202"/>
      <c r="Q158" s="202"/>
      <c r="R158" s="202"/>
      <c r="S158" s="202"/>
      <c r="T158" s="203"/>
      <c r="AT158" s="204" t="s">
        <v>130</v>
      </c>
      <c r="AU158" s="204" t="s">
        <v>82</v>
      </c>
      <c r="AV158" s="10" t="s">
        <v>82</v>
      </c>
      <c r="AW158" s="10" t="s">
        <v>37</v>
      </c>
      <c r="AX158" s="10" t="s">
        <v>24</v>
      </c>
      <c r="AY158" s="204" t="s">
        <v>122</v>
      </c>
    </row>
    <row r="159" spans="2:65" s="1" customFormat="1" ht="16.5" customHeight="1">
      <c r="B159" s="39"/>
      <c r="C159" s="181" t="s">
        <v>9</v>
      </c>
      <c r="D159" s="181" t="s">
        <v>123</v>
      </c>
      <c r="E159" s="182" t="s">
        <v>537</v>
      </c>
      <c r="F159" s="183" t="s">
        <v>538</v>
      </c>
      <c r="G159" s="184" t="s">
        <v>244</v>
      </c>
      <c r="H159" s="185">
        <v>2</v>
      </c>
      <c r="I159" s="186"/>
      <c r="J159" s="187">
        <f>ROUND(I159*H159,2)</f>
        <v>0</v>
      </c>
      <c r="K159" s="183" t="s">
        <v>22</v>
      </c>
      <c r="L159" s="59"/>
      <c r="M159" s="188" t="s">
        <v>22</v>
      </c>
      <c r="N159" s="189" t="s">
        <v>45</v>
      </c>
      <c r="O159" s="40"/>
      <c r="P159" s="190">
        <f>O159*H159</f>
        <v>0</v>
      </c>
      <c r="Q159" s="190">
        <v>0.02516</v>
      </c>
      <c r="R159" s="190">
        <f>Q159*H159</f>
        <v>0.05032</v>
      </c>
      <c r="S159" s="190">
        <v>0</v>
      </c>
      <c r="T159" s="191">
        <f>S159*H159</f>
        <v>0</v>
      </c>
      <c r="AR159" s="23" t="s">
        <v>138</v>
      </c>
      <c r="AT159" s="23" t="s">
        <v>123</v>
      </c>
      <c r="AU159" s="23" t="s">
        <v>82</v>
      </c>
      <c r="AY159" s="23" t="s">
        <v>122</v>
      </c>
      <c r="BE159" s="192">
        <f>IF(N159="základní",J159,0)</f>
        <v>0</v>
      </c>
      <c r="BF159" s="192">
        <f>IF(N159="snížená",J159,0)</f>
        <v>0</v>
      </c>
      <c r="BG159" s="192">
        <f>IF(N159="zákl. přenesená",J159,0)</f>
        <v>0</v>
      </c>
      <c r="BH159" s="192">
        <f>IF(N159="sníž. přenesená",J159,0)</f>
        <v>0</v>
      </c>
      <c r="BI159" s="192">
        <f>IF(N159="nulová",J159,0)</f>
        <v>0</v>
      </c>
      <c r="BJ159" s="23" t="s">
        <v>24</v>
      </c>
      <c r="BK159" s="192">
        <f>ROUND(I159*H159,2)</f>
        <v>0</v>
      </c>
      <c r="BL159" s="23" t="s">
        <v>138</v>
      </c>
      <c r="BM159" s="23" t="s">
        <v>539</v>
      </c>
    </row>
    <row r="160" spans="2:51" s="10" customFormat="1" ht="13.5">
      <c r="B160" s="193"/>
      <c r="C160" s="194"/>
      <c r="D160" s="195" t="s">
        <v>130</v>
      </c>
      <c r="E160" s="196" t="s">
        <v>22</v>
      </c>
      <c r="F160" s="197" t="s">
        <v>540</v>
      </c>
      <c r="G160" s="194"/>
      <c r="H160" s="198">
        <v>2</v>
      </c>
      <c r="I160" s="199"/>
      <c r="J160" s="194"/>
      <c r="K160" s="194"/>
      <c r="L160" s="200"/>
      <c r="M160" s="201"/>
      <c r="N160" s="202"/>
      <c r="O160" s="202"/>
      <c r="P160" s="202"/>
      <c r="Q160" s="202"/>
      <c r="R160" s="202"/>
      <c r="S160" s="202"/>
      <c r="T160" s="203"/>
      <c r="AT160" s="204" t="s">
        <v>130</v>
      </c>
      <c r="AU160" s="204" t="s">
        <v>82</v>
      </c>
      <c r="AV160" s="10" t="s">
        <v>82</v>
      </c>
      <c r="AW160" s="10" t="s">
        <v>37</v>
      </c>
      <c r="AX160" s="10" t="s">
        <v>24</v>
      </c>
      <c r="AY160" s="204" t="s">
        <v>122</v>
      </c>
    </row>
    <row r="161" spans="2:65" s="1" customFormat="1" ht="16.5" customHeight="1">
      <c r="B161" s="39"/>
      <c r="C161" s="181" t="s">
        <v>338</v>
      </c>
      <c r="D161" s="181" t="s">
        <v>123</v>
      </c>
      <c r="E161" s="182" t="s">
        <v>541</v>
      </c>
      <c r="F161" s="183" t="s">
        <v>542</v>
      </c>
      <c r="G161" s="184" t="s">
        <v>244</v>
      </c>
      <c r="H161" s="185">
        <v>1.785</v>
      </c>
      <c r="I161" s="186"/>
      <c r="J161" s="187">
        <f>ROUND(I161*H161,2)</f>
        <v>0</v>
      </c>
      <c r="K161" s="183" t="s">
        <v>22</v>
      </c>
      <c r="L161" s="59"/>
      <c r="M161" s="188" t="s">
        <v>22</v>
      </c>
      <c r="N161" s="189" t="s">
        <v>45</v>
      </c>
      <c r="O161" s="40"/>
      <c r="P161" s="190">
        <f>O161*H161</f>
        <v>0</v>
      </c>
      <c r="Q161" s="190">
        <v>0.02516</v>
      </c>
      <c r="R161" s="190">
        <f>Q161*H161</f>
        <v>0.044910599999999995</v>
      </c>
      <c r="S161" s="190">
        <v>0</v>
      </c>
      <c r="T161" s="191">
        <f>S161*H161</f>
        <v>0</v>
      </c>
      <c r="AR161" s="23" t="s">
        <v>138</v>
      </c>
      <c r="AT161" s="23" t="s">
        <v>123</v>
      </c>
      <c r="AU161" s="23" t="s">
        <v>82</v>
      </c>
      <c r="AY161" s="23" t="s">
        <v>122</v>
      </c>
      <c r="BE161" s="192">
        <f>IF(N161="základní",J161,0)</f>
        <v>0</v>
      </c>
      <c r="BF161" s="192">
        <f>IF(N161="snížená",J161,0)</f>
        <v>0</v>
      </c>
      <c r="BG161" s="192">
        <f>IF(N161="zákl. přenesená",J161,0)</f>
        <v>0</v>
      </c>
      <c r="BH161" s="192">
        <f>IF(N161="sníž. přenesená",J161,0)</f>
        <v>0</v>
      </c>
      <c r="BI161" s="192">
        <f>IF(N161="nulová",J161,0)</f>
        <v>0</v>
      </c>
      <c r="BJ161" s="23" t="s">
        <v>24</v>
      </c>
      <c r="BK161" s="192">
        <f>ROUND(I161*H161,2)</f>
        <v>0</v>
      </c>
      <c r="BL161" s="23" t="s">
        <v>138</v>
      </c>
      <c r="BM161" s="23" t="s">
        <v>543</v>
      </c>
    </row>
    <row r="162" spans="2:51" s="10" customFormat="1" ht="13.5">
      <c r="B162" s="193"/>
      <c r="C162" s="194"/>
      <c r="D162" s="195" t="s">
        <v>130</v>
      </c>
      <c r="E162" s="196" t="s">
        <v>22</v>
      </c>
      <c r="F162" s="197" t="s">
        <v>544</v>
      </c>
      <c r="G162" s="194"/>
      <c r="H162" s="198">
        <v>1.275</v>
      </c>
      <c r="I162" s="199"/>
      <c r="J162" s="194"/>
      <c r="K162" s="194"/>
      <c r="L162" s="200"/>
      <c r="M162" s="201"/>
      <c r="N162" s="202"/>
      <c r="O162" s="202"/>
      <c r="P162" s="202"/>
      <c r="Q162" s="202"/>
      <c r="R162" s="202"/>
      <c r="S162" s="202"/>
      <c r="T162" s="203"/>
      <c r="AT162" s="204" t="s">
        <v>130</v>
      </c>
      <c r="AU162" s="204" t="s">
        <v>82</v>
      </c>
      <c r="AV162" s="10" t="s">
        <v>82</v>
      </c>
      <c r="AW162" s="10" t="s">
        <v>37</v>
      </c>
      <c r="AX162" s="10" t="s">
        <v>74</v>
      </c>
      <c r="AY162" s="204" t="s">
        <v>122</v>
      </c>
    </row>
    <row r="163" spans="2:51" s="10" customFormat="1" ht="13.5">
      <c r="B163" s="193"/>
      <c r="C163" s="194"/>
      <c r="D163" s="195" t="s">
        <v>130</v>
      </c>
      <c r="E163" s="196" t="s">
        <v>22</v>
      </c>
      <c r="F163" s="197" t="s">
        <v>545</v>
      </c>
      <c r="G163" s="194"/>
      <c r="H163" s="198">
        <v>0.51</v>
      </c>
      <c r="I163" s="199"/>
      <c r="J163" s="194"/>
      <c r="K163" s="194"/>
      <c r="L163" s="200"/>
      <c r="M163" s="201"/>
      <c r="N163" s="202"/>
      <c r="O163" s="202"/>
      <c r="P163" s="202"/>
      <c r="Q163" s="202"/>
      <c r="R163" s="202"/>
      <c r="S163" s="202"/>
      <c r="T163" s="203"/>
      <c r="AT163" s="204" t="s">
        <v>130</v>
      </c>
      <c r="AU163" s="204" t="s">
        <v>82</v>
      </c>
      <c r="AV163" s="10" t="s">
        <v>82</v>
      </c>
      <c r="AW163" s="10" t="s">
        <v>37</v>
      </c>
      <c r="AX163" s="10" t="s">
        <v>74</v>
      </c>
      <c r="AY163" s="204" t="s">
        <v>122</v>
      </c>
    </row>
    <row r="164" spans="2:51" s="13" customFormat="1" ht="13.5">
      <c r="B164" s="243"/>
      <c r="C164" s="244"/>
      <c r="D164" s="195" t="s">
        <v>130</v>
      </c>
      <c r="E164" s="245" t="s">
        <v>22</v>
      </c>
      <c r="F164" s="246" t="s">
        <v>546</v>
      </c>
      <c r="G164" s="244"/>
      <c r="H164" s="245" t="s">
        <v>22</v>
      </c>
      <c r="I164" s="247"/>
      <c r="J164" s="244"/>
      <c r="K164" s="244"/>
      <c r="L164" s="248"/>
      <c r="M164" s="249"/>
      <c r="N164" s="250"/>
      <c r="O164" s="250"/>
      <c r="P164" s="250"/>
      <c r="Q164" s="250"/>
      <c r="R164" s="250"/>
      <c r="S164" s="250"/>
      <c r="T164" s="251"/>
      <c r="AT164" s="252" t="s">
        <v>130</v>
      </c>
      <c r="AU164" s="252" t="s">
        <v>82</v>
      </c>
      <c r="AV164" s="13" t="s">
        <v>24</v>
      </c>
      <c r="AW164" s="13" t="s">
        <v>37</v>
      </c>
      <c r="AX164" s="13" t="s">
        <v>74</v>
      </c>
      <c r="AY164" s="252" t="s">
        <v>122</v>
      </c>
    </row>
    <row r="165" spans="2:51" s="12" customFormat="1" ht="13.5">
      <c r="B165" s="220"/>
      <c r="C165" s="221"/>
      <c r="D165" s="195" t="s">
        <v>130</v>
      </c>
      <c r="E165" s="222" t="s">
        <v>22</v>
      </c>
      <c r="F165" s="223" t="s">
        <v>256</v>
      </c>
      <c r="G165" s="221"/>
      <c r="H165" s="224">
        <v>1.785</v>
      </c>
      <c r="I165" s="225"/>
      <c r="J165" s="221"/>
      <c r="K165" s="221"/>
      <c r="L165" s="226"/>
      <c r="M165" s="227"/>
      <c r="N165" s="228"/>
      <c r="O165" s="228"/>
      <c r="P165" s="228"/>
      <c r="Q165" s="228"/>
      <c r="R165" s="228"/>
      <c r="S165" s="228"/>
      <c r="T165" s="229"/>
      <c r="AT165" s="230" t="s">
        <v>130</v>
      </c>
      <c r="AU165" s="230" t="s">
        <v>82</v>
      </c>
      <c r="AV165" s="12" t="s">
        <v>138</v>
      </c>
      <c r="AW165" s="12" t="s">
        <v>37</v>
      </c>
      <c r="AX165" s="12" t="s">
        <v>24</v>
      </c>
      <c r="AY165" s="230" t="s">
        <v>122</v>
      </c>
    </row>
    <row r="166" spans="2:65" s="1" customFormat="1" ht="16.5" customHeight="1">
      <c r="B166" s="39"/>
      <c r="C166" s="231" t="s">
        <v>343</v>
      </c>
      <c r="D166" s="231" t="s">
        <v>273</v>
      </c>
      <c r="E166" s="232" t="s">
        <v>547</v>
      </c>
      <c r="F166" s="233" t="s">
        <v>548</v>
      </c>
      <c r="G166" s="234" t="s">
        <v>244</v>
      </c>
      <c r="H166" s="235">
        <v>1.785</v>
      </c>
      <c r="I166" s="236"/>
      <c r="J166" s="237">
        <f>ROUND(I166*H166,2)</f>
        <v>0</v>
      </c>
      <c r="K166" s="233" t="s">
        <v>22</v>
      </c>
      <c r="L166" s="238"/>
      <c r="M166" s="239" t="s">
        <v>22</v>
      </c>
      <c r="N166" s="240" t="s">
        <v>45</v>
      </c>
      <c r="O166" s="40"/>
      <c r="P166" s="190">
        <f>O166*H166</f>
        <v>0</v>
      </c>
      <c r="Q166" s="190">
        <v>0</v>
      </c>
      <c r="R166" s="190">
        <f>Q166*H166</f>
        <v>0</v>
      </c>
      <c r="S166" s="190">
        <v>0</v>
      </c>
      <c r="T166" s="191">
        <f>S166*H166</f>
        <v>0</v>
      </c>
      <c r="AR166" s="23" t="s">
        <v>184</v>
      </c>
      <c r="AT166" s="23" t="s">
        <v>273</v>
      </c>
      <c r="AU166" s="23" t="s">
        <v>82</v>
      </c>
      <c r="AY166" s="23" t="s">
        <v>122</v>
      </c>
      <c r="BE166" s="192">
        <f>IF(N166="základní",J166,0)</f>
        <v>0</v>
      </c>
      <c r="BF166" s="192">
        <f>IF(N166="snížená",J166,0)</f>
        <v>0</v>
      </c>
      <c r="BG166" s="192">
        <f>IF(N166="zákl. přenesená",J166,0)</f>
        <v>0</v>
      </c>
      <c r="BH166" s="192">
        <f>IF(N166="sníž. přenesená",J166,0)</f>
        <v>0</v>
      </c>
      <c r="BI166" s="192">
        <f>IF(N166="nulová",J166,0)</f>
        <v>0</v>
      </c>
      <c r="BJ166" s="23" t="s">
        <v>24</v>
      </c>
      <c r="BK166" s="192">
        <f>ROUND(I166*H166,2)</f>
        <v>0</v>
      </c>
      <c r="BL166" s="23" t="s">
        <v>138</v>
      </c>
      <c r="BM166" s="23" t="s">
        <v>549</v>
      </c>
    </row>
    <row r="167" spans="2:63" s="9" customFormat="1" ht="29.85" customHeight="1">
      <c r="B167" s="167"/>
      <c r="C167" s="168"/>
      <c r="D167" s="169" t="s">
        <v>73</v>
      </c>
      <c r="E167" s="216" t="s">
        <v>184</v>
      </c>
      <c r="F167" s="216" t="s">
        <v>550</v>
      </c>
      <c r="G167" s="168"/>
      <c r="H167" s="168"/>
      <c r="I167" s="171"/>
      <c r="J167" s="217">
        <f>BK167</f>
        <v>0</v>
      </c>
      <c r="K167" s="168"/>
      <c r="L167" s="173"/>
      <c r="M167" s="174"/>
      <c r="N167" s="175"/>
      <c r="O167" s="175"/>
      <c r="P167" s="176">
        <f>SUM(P168:P170)</f>
        <v>0</v>
      </c>
      <c r="Q167" s="175"/>
      <c r="R167" s="176">
        <f>SUM(R168:R170)</f>
        <v>0.00124</v>
      </c>
      <c r="S167" s="175"/>
      <c r="T167" s="177">
        <f>SUM(T168:T170)</f>
        <v>0</v>
      </c>
      <c r="AR167" s="178" t="s">
        <v>24</v>
      </c>
      <c r="AT167" s="179" t="s">
        <v>73</v>
      </c>
      <c r="AU167" s="179" t="s">
        <v>24</v>
      </c>
      <c r="AY167" s="178" t="s">
        <v>122</v>
      </c>
      <c r="BK167" s="180">
        <f>SUM(BK168:BK170)</f>
        <v>0</v>
      </c>
    </row>
    <row r="168" spans="2:65" s="1" customFormat="1" ht="16.5" customHeight="1">
      <c r="B168" s="39"/>
      <c r="C168" s="181" t="s">
        <v>349</v>
      </c>
      <c r="D168" s="181" t="s">
        <v>123</v>
      </c>
      <c r="E168" s="182" t="s">
        <v>551</v>
      </c>
      <c r="F168" s="183" t="s">
        <v>552</v>
      </c>
      <c r="G168" s="184" t="s">
        <v>160</v>
      </c>
      <c r="H168" s="185">
        <v>4</v>
      </c>
      <c r="I168" s="186"/>
      <c r="J168" s="187">
        <f>ROUND(I168*H168,2)</f>
        <v>0</v>
      </c>
      <c r="K168" s="183" t="s">
        <v>127</v>
      </c>
      <c r="L168" s="59"/>
      <c r="M168" s="188" t="s">
        <v>22</v>
      </c>
      <c r="N168" s="189" t="s">
        <v>45</v>
      </c>
      <c r="O168" s="40"/>
      <c r="P168" s="190">
        <f>O168*H168</f>
        <v>0</v>
      </c>
      <c r="Q168" s="190">
        <v>0.00031</v>
      </c>
      <c r="R168" s="190">
        <f>Q168*H168</f>
        <v>0.00124</v>
      </c>
      <c r="S168" s="190">
        <v>0</v>
      </c>
      <c r="T168" s="191">
        <f>S168*H168</f>
        <v>0</v>
      </c>
      <c r="AR168" s="23" t="s">
        <v>138</v>
      </c>
      <c r="AT168" s="23" t="s">
        <v>123</v>
      </c>
      <c r="AU168" s="23" t="s">
        <v>82</v>
      </c>
      <c r="AY168" s="23" t="s">
        <v>122</v>
      </c>
      <c r="BE168" s="192">
        <f>IF(N168="základní",J168,0)</f>
        <v>0</v>
      </c>
      <c r="BF168" s="192">
        <f>IF(N168="snížená",J168,0)</f>
        <v>0</v>
      </c>
      <c r="BG168" s="192">
        <f>IF(N168="zákl. přenesená",J168,0)</f>
        <v>0</v>
      </c>
      <c r="BH168" s="192">
        <f>IF(N168="sníž. přenesená",J168,0)</f>
        <v>0</v>
      </c>
      <c r="BI168" s="192">
        <f>IF(N168="nulová",J168,0)</f>
        <v>0</v>
      </c>
      <c r="BJ168" s="23" t="s">
        <v>24</v>
      </c>
      <c r="BK168" s="192">
        <f>ROUND(I168*H168,2)</f>
        <v>0</v>
      </c>
      <c r="BL168" s="23" t="s">
        <v>138</v>
      </c>
      <c r="BM168" s="23" t="s">
        <v>553</v>
      </c>
    </row>
    <row r="169" spans="2:47" s="1" customFormat="1" ht="67.5">
      <c r="B169" s="39"/>
      <c r="C169" s="61"/>
      <c r="D169" s="195" t="s">
        <v>162</v>
      </c>
      <c r="E169" s="61"/>
      <c r="F169" s="218" t="s">
        <v>554</v>
      </c>
      <c r="G169" s="61"/>
      <c r="H169" s="61"/>
      <c r="I169" s="154"/>
      <c r="J169" s="61"/>
      <c r="K169" s="61"/>
      <c r="L169" s="59"/>
      <c r="M169" s="219"/>
      <c r="N169" s="40"/>
      <c r="O169" s="40"/>
      <c r="P169" s="40"/>
      <c r="Q169" s="40"/>
      <c r="R169" s="40"/>
      <c r="S169" s="40"/>
      <c r="T169" s="76"/>
      <c r="AT169" s="23" t="s">
        <v>162</v>
      </c>
      <c r="AU169" s="23" t="s">
        <v>82</v>
      </c>
    </row>
    <row r="170" spans="2:65" s="1" customFormat="1" ht="38.25" customHeight="1">
      <c r="B170" s="39"/>
      <c r="C170" s="181" t="s">
        <v>353</v>
      </c>
      <c r="D170" s="181" t="s">
        <v>123</v>
      </c>
      <c r="E170" s="182" t="s">
        <v>555</v>
      </c>
      <c r="F170" s="183" t="s">
        <v>556</v>
      </c>
      <c r="G170" s="184" t="s">
        <v>312</v>
      </c>
      <c r="H170" s="185">
        <v>8</v>
      </c>
      <c r="I170" s="186"/>
      <c r="J170" s="187">
        <f>ROUND(I170*H170,2)</f>
        <v>0</v>
      </c>
      <c r="K170" s="183" t="s">
        <v>22</v>
      </c>
      <c r="L170" s="59"/>
      <c r="M170" s="188" t="s">
        <v>22</v>
      </c>
      <c r="N170" s="189" t="s">
        <v>45</v>
      </c>
      <c r="O170" s="40"/>
      <c r="P170" s="190">
        <f>O170*H170</f>
        <v>0</v>
      </c>
      <c r="Q170" s="190">
        <v>0</v>
      </c>
      <c r="R170" s="190">
        <f>Q170*H170</f>
        <v>0</v>
      </c>
      <c r="S170" s="190">
        <v>0</v>
      </c>
      <c r="T170" s="191">
        <f>S170*H170</f>
        <v>0</v>
      </c>
      <c r="AR170" s="23" t="s">
        <v>138</v>
      </c>
      <c r="AT170" s="23" t="s">
        <v>123</v>
      </c>
      <c r="AU170" s="23" t="s">
        <v>82</v>
      </c>
      <c r="AY170" s="23" t="s">
        <v>122</v>
      </c>
      <c r="BE170" s="192">
        <f>IF(N170="základní",J170,0)</f>
        <v>0</v>
      </c>
      <c r="BF170" s="192">
        <f>IF(N170="snížená",J170,0)</f>
        <v>0</v>
      </c>
      <c r="BG170" s="192">
        <f>IF(N170="zákl. přenesená",J170,0)</f>
        <v>0</v>
      </c>
      <c r="BH170" s="192">
        <f>IF(N170="sníž. přenesená",J170,0)</f>
        <v>0</v>
      </c>
      <c r="BI170" s="192">
        <f>IF(N170="nulová",J170,0)</f>
        <v>0</v>
      </c>
      <c r="BJ170" s="23" t="s">
        <v>24</v>
      </c>
      <c r="BK170" s="192">
        <f>ROUND(I170*H170,2)</f>
        <v>0</v>
      </c>
      <c r="BL170" s="23" t="s">
        <v>138</v>
      </c>
      <c r="BM170" s="23" t="s">
        <v>557</v>
      </c>
    </row>
    <row r="171" spans="2:63" s="9" customFormat="1" ht="29.85" customHeight="1">
      <c r="B171" s="167"/>
      <c r="C171" s="168"/>
      <c r="D171" s="169" t="s">
        <v>73</v>
      </c>
      <c r="E171" s="216" t="s">
        <v>188</v>
      </c>
      <c r="F171" s="216" t="s">
        <v>206</v>
      </c>
      <c r="G171" s="168"/>
      <c r="H171" s="168"/>
      <c r="I171" s="171"/>
      <c r="J171" s="217">
        <f>BK171</f>
        <v>0</v>
      </c>
      <c r="K171" s="168"/>
      <c r="L171" s="173"/>
      <c r="M171" s="174"/>
      <c r="N171" s="175"/>
      <c r="O171" s="175"/>
      <c r="P171" s="176">
        <f>SUM(P172:P251)</f>
        <v>0</v>
      </c>
      <c r="Q171" s="175"/>
      <c r="R171" s="176">
        <f>SUM(R172:R251)</f>
        <v>492.23016625</v>
      </c>
      <c r="S171" s="175"/>
      <c r="T171" s="177">
        <f>SUM(T172:T251)</f>
        <v>702.561525</v>
      </c>
      <c r="AR171" s="178" t="s">
        <v>24</v>
      </c>
      <c r="AT171" s="179" t="s">
        <v>73</v>
      </c>
      <c r="AU171" s="179" t="s">
        <v>24</v>
      </c>
      <c r="AY171" s="178" t="s">
        <v>122</v>
      </c>
      <c r="BK171" s="180">
        <f>SUM(BK172:BK251)</f>
        <v>0</v>
      </c>
    </row>
    <row r="172" spans="2:65" s="1" customFormat="1" ht="38.25" customHeight="1">
      <c r="B172" s="39"/>
      <c r="C172" s="181" t="s">
        <v>358</v>
      </c>
      <c r="D172" s="181" t="s">
        <v>123</v>
      </c>
      <c r="E172" s="182" t="s">
        <v>450</v>
      </c>
      <c r="F172" s="183" t="s">
        <v>451</v>
      </c>
      <c r="G172" s="184" t="s">
        <v>270</v>
      </c>
      <c r="H172" s="185">
        <v>925</v>
      </c>
      <c r="I172" s="186"/>
      <c r="J172" s="187">
        <f>ROUND(I172*H172,2)</f>
        <v>0</v>
      </c>
      <c r="K172" s="183" t="s">
        <v>127</v>
      </c>
      <c r="L172" s="59"/>
      <c r="M172" s="188" t="s">
        <v>22</v>
      </c>
      <c r="N172" s="189" t="s">
        <v>45</v>
      </c>
      <c r="O172" s="40"/>
      <c r="P172" s="190">
        <f>O172*H172</f>
        <v>0</v>
      </c>
      <c r="Q172" s="190">
        <v>0</v>
      </c>
      <c r="R172" s="190">
        <f>Q172*H172</f>
        <v>0</v>
      </c>
      <c r="S172" s="190">
        <v>0</v>
      </c>
      <c r="T172" s="191">
        <f>S172*H172</f>
        <v>0</v>
      </c>
      <c r="AR172" s="23" t="s">
        <v>138</v>
      </c>
      <c r="AT172" s="23" t="s">
        <v>123</v>
      </c>
      <c r="AU172" s="23" t="s">
        <v>82</v>
      </c>
      <c r="AY172" s="23" t="s">
        <v>122</v>
      </c>
      <c r="BE172" s="192">
        <f>IF(N172="základní",J172,0)</f>
        <v>0</v>
      </c>
      <c r="BF172" s="192">
        <f>IF(N172="snížená",J172,0)</f>
        <v>0</v>
      </c>
      <c r="BG172" s="192">
        <f>IF(N172="zákl. přenesená",J172,0)</f>
        <v>0</v>
      </c>
      <c r="BH172" s="192">
        <f>IF(N172="sníž. přenesená",J172,0)</f>
        <v>0</v>
      </c>
      <c r="BI172" s="192">
        <f>IF(N172="nulová",J172,0)</f>
        <v>0</v>
      </c>
      <c r="BJ172" s="23" t="s">
        <v>24</v>
      </c>
      <c r="BK172" s="192">
        <f>ROUND(I172*H172,2)</f>
        <v>0</v>
      </c>
      <c r="BL172" s="23" t="s">
        <v>138</v>
      </c>
      <c r="BM172" s="23" t="s">
        <v>558</v>
      </c>
    </row>
    <row r="173" spans="2:47" s="1" customFormat="1" ht="67.5">
      <c r="B173" s="39"/>
      <c r="C173" s="61"/>
      <c r="D173" s="195" t="s">
        <v>162</v>
      </c>
      <c r="E173" s="61"/>
      <c r="F173" s="218" t="s">
        <v>453</v>
      </c>
      <c r="G173" s="61"/>
      <c r="H173" s="61"/>
      <c r="I173" s="154"/>
      <c r="J173" s="61"/>
      <c r="K173" s="61"/>
      <c r="L173" s="59"/>
      <c r="M173" s="219"/>
      <c r="N173" s="40"/>
      <c r="O173" s="40"/>
      <c r="P173" s="40"/>
      <c r="Q173" s="40"/>
      <c r="R173" s="40"/>
      <c r="S173" s="40"/>
      <c r="T173" s="76"/>
      <c r="AT173" s="23" t="s">
        <v>162</v>
      </c>
      <c r="AU173" s="23" t="s">
        <v>82</v>
      </c>
    </row>
    <row r="174" spans="2:65" s="1" customFormat="1" ht="38.25" customHeight="1">
      <c r="B174" s="39"/>
      <c r="C174" s="181" t="s">
        <v>363</v>
      </c>
      <c r="D174" s="181" t="s">
        <v>123</v>
      </c>
      <c r="E174" s="182" t="s">
        <v>454</v>
      </c>
      <c r="F174" s="183" t="s">
        <v>455</v>
      </c>
      <c r="G174" s="184" t="s">
        <v>270</v>
      </c>
      <c r="H174" s="185">
        <v>55500</v>
      </c>
      <c r="I174" s="186"/>
      <c r="J174" s="187">
        <f>ROUND(I174*H174,2)</f>
        <v>0</v>
      </c>
      <c r="K174" s="183" t="s">
        <v>127</v>
      </c>
      <c r="L174" s="59"/>
      <c r="M174" s="188" t="s">
        <v>22</v>
      </c>
      <c r="N174" s="189" t="s">
        <v>45</v>
      </c>
      <c r="O174" s="40"/>
      <c r="P174" s="190">
        <f>O174*H174</f>
        <v>0</v>
      </c>
      <c r="Q174" s="190">
        <v>0</v>
      </c>
      <c r="R174" s="190">
        <f>Q174*H174</f>
        <v>0</v>
      </c>
      <c r="S174" s="190">
        <v>0</v>
      </c>
      <c r="T174" s="191">
        <f>S174*H174</f>
        <v>0</v>
      </c>
      <c r="AR174" s="23" t="s">
        <v>138</v>
      </c>
      <c r="AT174" s="23" t="s">
        <v>123</v>
      </c>
      <c r="AU174" s="23" t="s">
        <v>82</v>
      </c>
      <c r="AY174" s="23" t="s">
        <v>122</v>
      </c>
      <c r="BE174" s="192">
        <f>IF(N174="základní",J174,0)</f>
        <v>0</v>
      </c>
      <c r="BF174" s="192">
        <f>IF(N174="snížená",J174,0)</f>
        <v>0</v>
      </c>
      <c r="BG174" s="192">
        <f>IF(N174="zákl. přenesená",J174,0)</f>
        <v>0</v>
      </c>
      <c r="BH174" s="192">
        <f>IF(N174="sníž. přenesená",J174,0)</f>
        <v>0</v>
      </c>
      <c r="BI174" s="192">
        <f>IF(N174="nulová",J174,0)</f>
        <v>0</v>
      </c>
      <c r="BJ174" s="23" t="s">
        <v>24</v>
      </c>
      <c r="BK174" s="192">
        <f>ROUND(I174*H174,2)</f>
        <v>0</v>
      </c>
      <c r="BL174" s="23" t="s">
        <v>138</v>
      </c>
      <c r="BM174" s="23" t="s">
        <v>559</v>
      </c>
    </row>
    <row r="175" spans="2:47" s="1" customFormat="1" ht="67.5">
      <c r="B175" s="39"/>
      <c r="C175" s="61"/>
      <c r="D175" s="195" t="s">
        <v>162</v>
      </c>
      <c r="E175" s="61"/>
      <c r="F175" s="218" t="s">
        <v>453</v>
      </c>
      <c r="G175" s="61"/>
      <c r="H175" s="61"/>
      <c r="I175" s="154"/>
      <c r="J175" s="61"/>
      <c r="K175" s="61"/>
      <c r="L175" s="59"/>
      <c r="M175" s="219"/>
      <c r="N175" s="40"/>
      <c r="O175" s="40"/>
      <c r="P175" s="40"/>
      <c r="Q175" s="40"/>
      <c r="R175" s="40"/>
      <c r="S175" s="40"/>
      <c r="T175" s="76"/>
      <c r="AT175" s="23" t="s">
        <v>162</v>
      </c>
      <c r="AU175" s="23" t="s">
        <v>82</v>
      </c>
    </row>
    <row r="176" spans="2:51" s="10" customFormat="1" ht="13.5">
      <c r="B176" s="193"/>
      <c r="C176" s="194"/>
      <c r="D176" s="195" t="s">
        <v>130</v>
      </c>
      <c r="E176" s="196" t="s">
        <v>22</v>
      </c>
      <c r="F176" s="197" t="s">
        <v>560</v>
      </c>
      <c r="G176" s="194"/>
      <c r="H176" s="198">
        <v>55500</v>
      </c>
      <c r="I176" s="199"/>
      <c r="J176" s="194"/>
      <c r="K176" s="194"/>
      <c r="L176" s="200"/>
      <c r="M176" s="201"/>
      <c r="N176" s="202"/>
      <c r="O176" s="202"/>
      <c r="P176" s="202"/>
      <c r="Q176" s="202"/>
      <c r="R176" s="202"/>
      <c r="S176" s="202"/>
      <c r="T176" s="203"/>
      <c r="AT176" s="204" t="s">
        <v>130</v>
      </c>
      <c r="AU176" s="204" t="s">
        <v>82</v>
      </c>
      <c r="AV176" s="10" t="s">
        <v>82</v>
      </c>
      <c r="AW176" s="10" t="s">
        <v>37</v>
      </c>
      <c r="AX176" s="10" t="s">
        <v>24</v>
      </c>
      <c r="AY176" s="204" t="s">
        <v>122</v>
      </c>
    </row>
    <row r="177" spans="2:65" s="1" customFormat="1" ht="38.25" customHeight="1">
      <c r="B177" s="39"/>
      <c r="C177" s="181" t="s">
        <v>369</v>
      </c>
      <c r="D177" s="181" t="s">
        <v>123</v>
      </c>
      <c r="E177" s="182" t="s">
        <v>458</v>
      </c>
      <c r="F177" s="183" t="s">
        <v>459</v>
      </c>
      <c r="G177" s="184" t="s">
        <v>270</v>
      </c>
      <c r="H177" s="185">
        <v>925</v>
      </c>
      <c r="I177" s="186"/>
      <c r="J177" s="187">
        <f>ROUND(I177*H177,2)</f>
        <v>0</v>
      </c>
      <c r="K177" s="183" t="s">
        <v>127</v>
      </c>
      <c r="L177" s="59"/>
      <c r="M177" s="188" t="s">
        <v>22</v>
      </c>
      <c r="N177" s="189" t="s">
        <v>45</v>
      </c>
      <c r="O177" s="40"/>
      <c r="P177" s="190">
        <f>O177*H177</f>
        <v>0</v>
      </c>
      <c r="Q177" s="190">
        <v>0</v>
      </c>
      <c r="R177" s="190">
        <f>Q177*H177</f>
        <v>0</v>
      </c>
      <c r="S177" s="190">
        <v>0</v>
      </c>
      <c r="T177" s="191">
        <f>S177*H177</f>
        <v>0</v>
      </c>
      <c r="AR177" s="23" t="s">
        <v>138</v>
      </c>
      <c r="AT177" s="23" t="s">
        <v>123</v>
      </c>
      <c r="AU177" s="23" t="s">
        <v>82</v>
      </c>
      <c r="AY177" s="23" t="s">
        <v>122</v>
      </c>
      <c r="BE177" s="192">
        <f>IF(N177="základní",J177,0)</f>
        <v>0</v>
      </c>
      <c r="BF177" s="192">
        <f>IF(N177="snížená",J177,0)</f>
        <v>0</v>
      </c>
      <c r="BG177" s="192">
        <f>IF(N177="zákl. přenesená",J177,0)</f>
        <v>0</v>
      </c>
      <c r="BH177" s="192">
        <f>IF(N177="sníž. přenesená",J177,0)</f>
        <v>0</v>
      </c>
      <c r="BI177" s="192">
        <f>IF(N177="nulová",J177,0)</f>
        <v>0</v>
      </c>
      <c r="BJ177" s="23" t="s">
        <v>24</v>
      </c>
      <c r="BK177" s="192">
        <f>ROUND(I177*H177,2)</f>
        <v>0</v>
      </c>
      <c r="BL177" s="23" t="s">
        <v>138</v>
      </c>
      <c r="BM177" s="23" t="s">
        <v>561</v>
      </c>
    </row>
    <row r="178" spans="2:47" s="1" customFormat="1" ht="27">
      <c r="B178" s="39"/>
      <c r="C178" s="61"/>
      <c r="D178" s="195" t="s">
        <v>162</v>
      </c>
      <c r="E178" s="61"/>
      <c r="F178" s="218" t="s">
        <v>461</v>
      </c>
      <c r="G178" s="61"/>
      <c r="H178" s="61"/>
      <c r="I178" s="154"/>
      <c r="J178" s="61"/>
      <c r="K178" s="61"/>
      <c r="L178" s="59"/>
      <c r="M178" s="219"/>
      <c r="N178" s="40"/>
      <c r="O178" s="40"/>
      <c r="P178" s="40"/>
      <c r="Q178" s="40"/>
      <c r="R178" s="40"/>
      <c r="S178" s="40"/>
      <c r="T178" s="76"/>
      <c r="AT178" s="23" t="s">
        <v>162</v>
      </c>
      <c r="AU178" s="23" t="s">
        <v>82</v>
      </c>
    </row>
    <row r="179" spans="2:65" s="1" customFormat="1" ht="38.25" customHeight="1">
      <c r="B179" s="39"/>
      <c r="C179" s="181" t="s">
        <v>375</v>
      </c>
      <c r="D179" s="181" t="s">
        <v>123</v>
      </c>
      <c r="E179" s="182" t="s">
        <v>376</v>
      </c>
      <c r="F179" s="183" t="s">
        <v>377</v>
      </c>
      <c r="G179" s="184" t="s">
        <v>244</v>
      </c>
      <c r="H179" s="185">
        <v>81.864</v>
      </c>
      <c r="I179" s="186"/>
      <c r="J179" s="187">
        <f>ROUND(I179*H179,2)</f>
        <v>0</v>
      </c>
      <c r="K179" s="183" t="s">
        <v>127</v>
      </c>
      <c r="L179" s="59"/>
      <c r="M179" s="188" t="s">
        <v>22</v>
      </c>
      <c r="N179" s="189" t="s">
        <v>45</v>
      </c>
      <c r="O179" s="40"/>
      <c r="P179" s="190">
        <f>O179*H179</f>
        <v>0</v>
      </c>
      <c r="Q179" s="190">
        <v>0</v>
      </c>
      <c r="R179" s="190">
        <f>Q179*H179</f>
        <v>0</v>
      </c>
      <c r="S179" s="190">
        <v>1.175</v>
      </c>
      <c r="T179" s="191">
        <f>S179*H179</f>
        <v>96.1902</v>
      </c>
      <c r="AR179" s="23" t="s">
        <v>138</v>
      </c>
      <c r="AT179" s="23" t="s">
        <v>123</v>
      </c>
      <c r="AU179" s="23" t="s">
        <v>82</v>
      </c>
      <c r="AY179" s="23" t="s">
        <v>122</v>
      </c>
      <c r="BE179" s="192">
        <f>IF(N179="základní",J179,0)</f>
        <v>0</v>
      </c>
      <c r="BF179" s="192">
        <f>IF(N179="snížená",J179,0)</f>
        <v>0</v>
      </c>
      <c r="BG179" s="192">
        <f>IF(N179="zákl. přenesená",J179,0)</f>
        <v>0</v>
      </c>
      <c r="BH179" s="192">
        <f>IF(N179="sníž. přenesená",J179,0)</f>
        <v>0</v>
      </c>
      <c r="BI179" s="192">
        <f>IF(N179="nulová",J179,0)</f>
        <v>0</v>
      </c>
      <c r="BJ179" s="23" t="s">
        <v>24</v>
      </c>
      <c r="BK179" s="192">
        <f>ROUND(I179*H179,2)</f>
        <v>0</v>
      </c>
      <c r="BL179" s="23" t="s">
        <v>138</v>
      </c>
      <c r="BM179" s="23" t="s">
        <v>562</v>
      </c>
    </row>
    <row r="180" spans="2:47" s="1" customFormat="1" ht="40.5">
      <c r="B180" s="39"/>
      <c r="C180" s="61"/>
      <c r="D180" s="195" t="s">
        <v>162</v>
      </c>
      <c r="E180" s="61"/>
      <c r="F180" s="218" t="s">
        <v>379</v>
      </c>
      <c r="G180" s="61"/>
      <c r="H180" s="61"/>
      <c r="I180" s="154"/>
      <c r="J180" s="61"/>
      <c r="K180" s="61"/>
      <c r="L180" s="59"/>
      <c r="M180" s="219"/>
      <c r="N180" s="40"/>
      <c r="O180" s="40"/>
      <c r="P180" s="40"/>
      <c r="Q180" s="40"/>
      <c r="R180" s="40"/>
      <c r="S180" s="40"/>
      <c r="T180" s="76"/>
      <c r="AT180" s="23" t="s">
        <v>162</v>
      </c>
      <c r="AU180" s="23" t="s">
        <v>82</v>
      </c>
    </row>
    <row r="181" spans="2:51" s="10" customFormat="1" ht="13.5">
      <c r="B181" s="193"/>
      <c r="C181" s="194"/>
      <c r="D181" s="195" t="s">
        <v>130</v>
      </c>
      <c r="E181" s="196" t="s">
        <v>22</v>
      </c>
      <c r="F181" s="197" t="s">
        <v>563</v>
      </c>
      <c r="G181" s="194"/>
      <c r="H181" s="198">
        <v>81.864</v>
      </c>
      <c r="I181" s="199"/>
      <c r="J181" s="194"/>
      <c r="K181" s="194"/>
      <c r="L181" s="200"/>
      <c r="M181" s="201"/>
      <c r="N181" s="202"/>
      <c r="O181" s="202"/>
      <c r="P181" s="202"/>
      <c r="Q181" s="202"/>
      <c r="R181" s="202"/>
      <c r="S181" s="202"/>
      <c r="T181" s="203"/>
      <c r="AT181" s="204" t="s">
        <v>130</v>
      </c>
      <c r="AU181" s="204" t="s">
        <v>82</v>
      </c>
      <c r="AV181" s="10" t="s">
        <v>82</v>
      </c>
      <c r="AW181" s="10" t="s">
        <v>37</v>
      </c>
      <c r="AX181" s="10" t="s">
        <v>24</v>
      </c>
      <c r="AY181" s="204" t="s">
        <v>122</v>
      </c>
    </row>
    <row r="182" spans="2:65" s="1" customFormat="1" ht="16.5" customHeight="1">
      <c r="B182" s="39"/>
      <c r="C182" s="181" t="s">
        <v>381</v>
      </c>
      <c r="D182" s="181" t="s">
        <v>123</v>
      </c>
      <c r="E182" s="182" t="s">
        <v>564</v>
      </c>
      <c r="F182" s="183" t="s">
        <v>565</v>
      </c>
      <c r="G182" s="184" t="s">
        <v>244</v>
      </c>
      <c r="H182" s="185">
        <v>2.61</v>
      </c>
      <c r="I182" s="186"/>
      <c r="J182" s="187">
        <f>ROUND(I182*H182,2)</f>
        <v>0</v>
      </c>
      <c r="K182" s="183" t="s">
        <v>127</v>
      </c>
      <c r="L182" s="59"/>
      <c r="M182" s="188" t="s">
        <v>22</v>
      </c>
      <c r="N182" s="189" t="s">
        <v>45</v>
      </c>
      <c r="O182" s="40"/>
      <c r="P182" s="190">
        <f>O182*H182</f>
        <v>0</v>
      </c>
      <c r="Q182" s="190">
        <v>0</v>
      </c>
      <c r="R182" s="190">
        <f>Q182*H182</f>
        <v>0</v>
      </c>
      <c r="S182" s="190">
        <v>2.2</v>
      </c>
      <c r="T182" s="191">
        <f>S182*H182</f>
        <v>5.742</v>
      </c>
      <c r="AR182" s="23" t="s">
        <v>138</v>
      </c>
      <c r="AT182" s="23" t="s">
        <v>123</v>
      </c>
      <c r="AU182" s="23" t="s">
        <v>82</v>
      </c>
      <c r="AY182" s="23" t="s">
        <v>122</v>
      </c>
      <c r="BE182" s="192">
        <f>IF(N182="základní",J182,0)</f>
        <v>0</v>
      </c>
      <c r="BF182" s="192">
        <f>IF(N182="snížená",J182,0)</f>
        <v>0</v>
      </c>
      <c r="BG182" s="192">
        <f>IF(N182="zákl. přenesená",J182,0)</f>
        <v>0</v>
      </c>
      <c r="BH182" s="192">
        <f>IF(N182="sníž. přenesená",J182,0)</f>
        <v>0</v>
      </c>
      <c r="BI182" s="192">
        <f>IF(N182="nulová",J182,0)</f>
        <v>0</v>
      </c>
      <c r="BJ182" s="23" t="s">
        <v>24</v>
      </c>
      <c r="BK182" s="192">
        <f>ROUND(I182*H182,2)</f>
        <v>0</v>
      </c>
      <c r="BL182" s="23" t="s">
        <v>138</v>
      </c>
      <c r="BM182" s="23" t="s">
        <v>566</v>
      </c>
    </row>
    <row r="183" spans="2:47" s="1" customFormat="1" ht="40.5">
      <c r="B183" s="39"/>
      <c r="C183" s="61"/>
      <c r="D183" s="195" t="s">
        <v>162</v>
      </c>
      <c r="E183" s="61"/>
      <c r="F183" s="218" t="s">
        <v>567</v>
      </c>
      <c r="G183" s="61"/>
      <c r="H183" s="61"/>
      <c r="I183" s="154"/>
      <c r="J183" s="61"/>
      <c r="K183" s="61"/>
      <c r="L183" s="59"/>
      <c r="M183" s="219"/>
      <c r="N183" s="40"/>
      <c r="O183" s="40"/>
      <c r="P183" s="40"/>
      <c r="Q183" s="40"/>
      <c r="R183" s="40"/>
      <c r="S183" s="40"/>
      <c r="T183" s="76"/>
      <c r="AT183" s="23" t="s">
        <v>162</v>
      </c>
      <c r="AU183" s="23" t="s">
        <v>82</v>
      </c>
    </row>
    <row r="184" spans="2:51" s="10" customFormat="1" ht="13.5">
      <c r="B184" s="193"/>
      <c r="C184" s="194"/>
      <c r="D184" s="195" t="s">
        <v>130</v>
      </c>
      <c r="E184" s="196" t="s">
        <v>22</v>
      </c>
      <c r="F184" s="197" t="s">
        <v>568</v>
      </c>
      <c r="G184" s="194"/>
      <c r="H184" s="198">
        <v>2.61</v>
      </c>
      <c r="I184" s="199"/>
      <c r="J184" s="194"/>
      <c r="K184" s="194"/>
      <c r="L184" s="200"/>
      <c r="M184" s="201"/>
      <c r="N184" s="202"/>
      <c r="O184" s="202"/>
      <c r="P184" s="202"/>
      <c r="Q184" s="202"/>
      <c r="R184" s="202"/>
      <c r="S184" s="202"/>
      <c r="T184" s="203"/>
      <c r="AT184" s="204" t="s">
        <v>130</v>
      </c>
      <c r="AU184" s="204" t="s">
        <v>82</v>
      </c>
      <c r="AV184" s="10" t="s">
        <v>82</v>
      </c>
      <c r="AW184" s="10" t="s">
        <v>37</v>
      </c>
      <c r="AX184" s="10" t="s">
        <v>24</v>
      </c>
      <c r="AY184" s="204" t="s">
        <v>122</v>
      </c>
    </row>
    <row r="185" spans="2:65" s="1" customFormat="1" ht="16.5" customHeight="1">
      <c r="B185" s="39"/>
      <c r="C185" s="181" t="s">
        <v>387</v>
      </c>
      <c r="D185" s="181" t="s">
        <v>123</v>
      </c>
      <c r="E185" s="182" t="s">
        <v>569</v>
      </c>
      <c r="F185" s="183" t="s">
        <v>570</v>
      </c>
      <c r="G185" s="184" t="s">
        <v>270</v>
      </c>
      <c r="H185" s="185">
        <v>277.5</v>
      </c>
      <c r="I185" s="186"/>
      <c r="J185" s="187">
        <f>ROUND(I185*H185,2)</f>
        <v>0</v>
      </c>
      <c r="K185" s="183" t="s">
        <v>127</v>
      </c>
      <c r="L185" s="59"/>
      <c r="M185" s="188" t="s">
        <v>22</v>
      </c>
      <c r="N185" s="189" t="s">
        <v>45</v>
      </c>
      <c r="O185" s="40"/>
      <c r="P185" s="190">
        <f>O185*H185</f>
        <v>0</v>
      </c>
      <c r="Q185" s="190">
        <v>0</v>
      </c>
      <c r="R185" s="190">
        <f>Q185*H185</f>
        <v>0</v>
      </c>
      <c r="S185" s="190">
        <v>0</v>
      </c>
      <c r="T185" s="191">
        <f>S185*H185</f>
        <v>0</v>
      </c>
      <c r="AR185" s="23" t="s">
        <v>138</v>
      </c>
      <c r="AT185" s="23" t="s">
        <v>123</v>
      </c>
      <c r="AU185" s="23" t="s">
        <v>82</v>
      </c>
      <c r="AY185" s="23" t="s">
        <v>122</v>
      </c>
      <c r="BE185" s="192">
        <f>IF(N185="základní",J185,0)</f>
        <v>0</v>
      </c>
      <c r="BF185" s="192">
        <f>IF(N185="snížená",J185,0)</f>
        <v>0</v>
      </c>
      <c r="BG185" s="192">
        <f>IF(N185="zákl. přenesená",J185,0)</f>
        <v>0</v>
      </c>
      <c r="BH185" s="192">
        <f>IF(N185="sníž. přenesená",J185,0)</f>
        <v>0</v>
      </c>
      <c r="BI185" s="192">
        <f>IF(N185="nulová",J185,0)</f>
        <v>0</v>
      </c>
      <c r="BJ185" s="23" t="s">
        <v>24</v>
      </c>
      <c r="BK185" s="192">
        <f>ROUND(I185*H185,2)</f>
        <v>0</v>
      </c>
      <c r="BL185" s="23" t="s">
        <v>138</v>
      </c>
      <c r="BM185" s="23" t="s">
        <v>571</v>
      </c>
    </row>
    <row r="186" spans="2:47" s="1" customFormat="1" ht="67.5">
      <c r="B186" s="39"/>
      <c r="C186" s="61"/>
      <c r="D186" s="195" t="s">
        <v>162</v>
      </c>
      <c r="E186" s="61"/>
      <c r="F186" s="218" t="s">
        <v>572</v>
      </c>
      <c r="G186" s="61"/>
      <c r="H186" s="61"/>
      <c r="I186" s="154"/>
      <c r="J186" s="61"/>
      <c r="K186" s="61"/>
      <c r="L186" s="59"/>
      <c r="M186" s="219"/>
      <c r="N186" s="40"/>
      <c r="O186" s="40"/>
      <c r="P186" s="40"/>
      <c r="Q186" s="40"/>
      <c r="R186" s="40"/>
      <c r="S186" s="40"/>
      <c r="T186" s="76"/>
      <c r="AT186" s="23" t="s">
        <v>162</v>
      </c>
      <c r="AU186" s="23" t="s">
        <v>82</v>
      </c>
    </row>
    <row r="187" spans="2:51" s="10" customFormat="1" ht="13.5">
      <c r="B187" s="193"/>
      <c r="C187" s="194"/>
      <c r="D187" s="195" t="s">
        <v>130</v>
      </c>
      <c r="E187" s="196" t="s">
        <v>22</v>
      </c>
      <c r="F187" s="197" t="s">
        <v>573</v>
      </c>
      <c r="G187" s="194"/>
      <c r="H187" s="198">
        <v>277.5</v>
      </c>
      <c r="I187" s="199"/>
      <c r="J187" s="194"/>
      <c r="K187" s="194"/>
      <c r="L187" s="200"/>
      <c r="M187" s="201"/>
      <c r="N187" s="202"/>
      <c r="O187" s="202"/>
      <c r="P187" s="202"/>
      <c r="Q187" s="202"/>
      <c r="R187" s="202"/>
      <c r="S187" s="202"/>
      <c r="T187" s="203"/>
      <c r="AT187" s="204" t="s">
        <v>130</v>
      </c>
      <c r="AU187" s="204" t="s">
        <v>82</v>
      </c>
      <c r="AV187" s="10" t="s">
        <v>82</v>
      </c>
      <c r="AW187" s="10" t="s">
        <v>37</v>
      </c>
      <c r="AX187" s="10" t="s">
        <v>24</v>
      </c>
      <c r="AY187" s="204" t="s">
        <v>122</v>
      </c>
    </row>
    <row r="188" spans="2:65" s="1" customFormat="1" ht="25.5" customHeight="1">
      <c r="B188" s="39"/>
      <c r="C188" s="181" t="s">
        <v>391</v>
      </c>
      <c r="D188" s="181" t="s">
        <v>123</v>
      </c>
      <c r="E188" s="182" t="s">
        <v>574</v>
      </c>
      <c r="F188" s="183" t="s">
        <v>575</v>
      </c>
      <c r="G188" s="184" t="s">
        <v>270</v>
      </c>
      <c r="H188" s="185">
        <v>601.25</v>
      </c>
      <c r="I188" s="186"/>
      <c r="J188" s="187">
        <f>ROUND(I188*H188,2)</f>
        <v>0</v>
      </c>
      <c r="K188" s="183" t="s">
        <v>127</v>
      </c>
      <c r="L188" s="59"/>
      <c r="M188" s="188" t="s">
        <v>22</v>
      </c>
      <c r="N188" s="189" t="s">
        <v>45</v>
      </c>
      <c r="O188" s="40"/>
      <c r="P188" s="190">
        <f>O188*H188</f>
        <v>0</v>
      </c>
      <c r="Q188" s="190">
        <v>0</v>
      </c>
      <c r="R188" s="190">
        <f>Q188*H188</f>
        <v>0</v>
      </c>
      <c r="S188" s="190">
        <v>0.0106</v>
      </c>
      <c r="T188" s="191">
        <f>S188*H188</f>
        <v>6.37325</v>
      </c>
      <c r="AR188" s="23" t="s">
        <v>138</v>
      </c>
      <c r="AT188" s="23" t="s">
        <v>123</v>
      </c>
      <c r="AU188" s="23" t="s">
        <v>82</v>
      </c>
      <c r="AY188" s="23" t="s">
        <v>122</v>
      </c>
      <c r="BE188" s="192">
        <f>IF(N188="základní",J188,0)</f>
        <v>0</v>
      </c>
      <c r="BF188" s="192">
        <f>IF(N188="snížená",J188,0)</f>
        <v>0</v>
      </c>
      <c r="BG188" s="192">
        <f>IF(N188="zákl. přenesená",J188,0)</f>
        <v>0</v>
      </c>
      <c r="BH188" s="192">
        <f>IF(N188="sníž. přenesená",J188,0)</f>
        <v>0</v>
      </c>
      <c r="BI188" s="192">
        <f>IF(N188="nulová",J188,0)</f>
        <v>0</v>
      </c>
      <c r="BJ188" s="23" t="s">
        <v>24</v>
      </c>
      <c r="BK188" s="192">
        <f>ROUND(I188*H188,2)</f>
        <v>0</v>
      </c>
      <c r="BL188" s="23" t="s">
        <v>138</v>
      </c>
      <c r="BM188" s="23" t="s">
        <v>576</v>
      </c>
    </row>
    <row r="189" spans="2:47" s="1" customFormat="1" ht="81">
      <c r="B189" s="39"/>
      <c r="C189" s="61"/>
      <c r="D189" s="195" t="s">
        <v>162</v>
      </c>
      <c r="E189" s="61"/>
      <c r="F189" s="218" t="s">
        <v>577</v>
      </c>
      <c r="G189" s="61"/>
      <c r="H189" s="61"/>
      <c r="I189" s="154"/>
      <c r="J189" s="61"/>
      <c r="K189" s="61"/>
      <c r="L189" s="59"/>
      <c r="M189" s="219"/>
      <c r="N189" s="40"/>
      <c r="O189" s="40"/>
      <c r="P189" s="40"/>
      <c r="Q189" s="40"/>
      <c r="R189" s="40"/>
      <c r="S189" s="40"/>
      <c r="T189" s="76"/>
      <c r="AT189" s="23" t="s">
        <v>162</v>
      </c>
      <c r="AU189" s="23" t="s">
        <v>82</v>
      </c>
    </row>
    <row r="190" spans="2:51" s="10" customFormat="1" ht="13.5">
      <c r="B190" s="193"/>
      <c r="C190" s="194"/>
      <c r="D190" s="195" t="s">
        <v>130</v>
      </c>
      <c r="E190" s="196" t="s">
        <v>22</v>
      </c>
      <c r="F190" s="197" t="s">
        <v>578</v>
      </c>
      <c r="G190" s="194"/>
      <c r="H190" s="198">
        <v>277.5</v>
      </c>
      <c r="I190" s="199"/>
      <c r="J190" s="194"/>
      <c r="K190" s="194"/>
      <c r="L190" s="200"/>
      <c r="M190" s="201"/>
      <c r="N190" s="202"/>
      <c r="O190" s="202"/>
      <c r="P190" s="202"/>
      <c r="Q190" s="202"/>
      <c r="R190" s="202"/>
      <c r="S190" s="202"/>
      <c r="T190" s="203"/>
      <c r="AT190" s="204" t="s">
        <v>130</v>
      </c>
      <c r="AU190" s="204" t="s">
        <v>82</v>
      </c>
      <c r="AV190" s="10" t="s">
        <v>82</v>
      </c>
      <c r="AW190" s="10" t="s">
        <v>37</v>
      </c>
      <c r="AX190" s="10" t="s">
        <v>74</v>
      </c>
      <c r="AY190" s="204" t="s">
        <v>122</v>
      </c>
    </row>
    <row r="191" spans="2:51" s="10" customFormat="1" ht="13.5">
      <c r="B191" s="193"/>
      <c r="C191" s="194"/>
      <c r="D191" s="195" t="s">
        <v>130</v>
      </c>
      <c r="E191" s="196" t="s">
        <v>22</v>
      </c>
      <c r="F191" s="197" t="s">
        <v>579</v>
      </c>
      <c r="G191" s="194"/>
      <c r="H191" s="198">
        <v>323.75</v>
      </c>
      <c r="I191" s="199"/>
      <c r="J191" s="194"/>
      <c r="K191" s="194"/>
      <c r="L191" s="200"/>
      <c r="M191" s="201"/>
      <c r="N191" s="202"/>
      <c r="O191" s="202"/>
      <c r="P191" s="202"/>
      <c r="Q191" s="202"/>
      <c r="R191" s="202"/>
      <c r="S191" s="202"/>
      <c r="T191" s="203"/>
      <c r="AT191" s="204" t="s">
        <v>130</v>
      </c>
      <c r="AU191" s="204" t="s">
        <v>82</v>
      </c>
      <c r="AV191" s="10" t="s">
        <v>82</v>
      </c>
      <c r="AW191" s="10" t="s">
        <v>37</v>
      </c>
      <c r="AX191" s="10" t="s">
        <v>74</v>
      </c>
      <c r="AY191" s="204" t="s">
        <v>122</v>
      </c>
    </row>
    <row r="192" spans="2:51" s="12" customFormat="1" ht="13.5">
      <c r="B192" s="220"/>
      <c r="C192" s="221"/>
      <c r="D192" s="195" t="s">
        <v>130</v>
      </c>
      <c r="E192" s="222" t="s">
        <v>22</v>
      </c>
      <c r="F192" s="223" t="s">
        <v>256</v>
      </c>
      <c r="G192" s="221"/>
      <c r="H192" s="224">
        <v>601.25</v>
      </c>
      <c r="I192" s="225"/>
      <c r="J192" s="221"/>
      <c r="K192" s="221"/>
      <c r="L192" s="226"/>
      <c r="M192" s="227"/>
      <c r="N192" s="228"/>
      <c r="O192" s="228"/>
      <c r="P192" s="228"/>
      <c r="Q192" s="228"/>
      <c r="R192" s="228"/>
      <c r="S192" s="228"/>
      <c r="T192" s="229"/>
      <c r="AT192" s="230" t="s">
        <v>130</v>
      </c>
      <c r="AU192" s="230" t="s">
        <v>82</v>
      </c>
      <c r="AV192" s="12" t="s">
        <v>138</v>
      </c>
      <c r="AW192" s="12" t="s">
        <v>37</v>
      </c>
      <c r="AX192" s="12" t="s">
        <v>24</v>
      </c>
      <c r="AY192" s="230" t="s">
        <v>122</v>
      </c>
    </row>
    <row r="193" spans="2:65" s="1" customFormat="1" ht="25.5" customHeight="1">
      <c r="B193" s="39"/>
      <c r="C193" s="181" t="s">
        <v>397</v>
      </c>
      <c r="D193" s="181" t="s">
        <v>123</v>
      </c>
      <c r="E193" s="182" t="s">
        <v>580</v>
      </c>
      <c r="F193" s="183" t="s">
        <v>581</v>
      </c>
      <c r="G193" s="184" t="s">
        <v>270</v>
      </c>
      <c r="H193" s="185">
        <v>323.75</v>
      </c>
      <c r="I193" s="186"/>
      <c r="J193" s="187">
        <f>ROUND(I193*H193,2)</f>
        <v>0</v>
      </c>
      <c r="K193" s="183" t="s">
        <v>127</v>
      </c>
      <c r="L193" s="59"/>
      <c r="M193" s="188" t="s">
        <v>22</v>
      </c>
      <c r="N193" s="189" t="s">
        <v>45</v>
      </c>
      <c r="O193" s="40"/>
      <c r="P193" s="190">
        <f>O193*H193</f>
        <v>0</v>
      </c>
      <c r="Q193" s="190">
        <v>0</v>
      </c>
      <c r="R193" s="190">
        <f>Q193*H193</f>
        <v>0</v>
      </c>
      <c r="S193" s="190">
        <v>0.0395</v>
      </c>
      <c r="T193" s="191">
        <f>S193*H193</f>
        <v>12.788125</v>
      </c>
      <c r="AR193" s="23" t="s">
        <v>138</v>
      </c>
      <c r="AT193" s="23" t="s">
        <v>123</v>
      </c>
      <c r="AU193" s="23" t="s">
        <v>82</v>
      </c>
      <c r="AY193" s="23" t="s">
        <v>122</v>
      </c>
      <c r="BE193" s="192">
        <f>IF(N193="základní",J193,0)</f>
        <v>0</v>
      </c>
      <c r="BF193" s="192">
        <f>IF(N193="snížená",J193,0)</f>
        <v>0</v>
      </c>
      <c r="BG193" s="192">
        <f>IF(N193="zákl. přenesená",J193,0)</f>
        <v>0</v>
      </c>
      <c r="BH193" s="192">
        <f>IF(N193="sníž. přenesená",J193,0)</f>
        <v>0</v>
      </c>
      <c r="BI193" s="192">
        <f>IF(N193="nulová",J193,0)</f>
        <v>0</v>
      </c>
      <c r="BJ193" s="23" t="s">
        <v>24</v>
      </c>
      <c r="BK193" s="192">
        <f>ROUND(I193*H193,2)</f>
        <v>0</v>
      </c>
      <c r="BL193" s="23" t="s">
        <v>138</v>
      </c>
      <c r="BM193" s="23" t="s">
        <v>582</v>
      </c>
    </row>
    <row r="194" spans="2:47" s="1" customFormat="1" ht="81">
      <c r="B194" s="39"/>
      <c r="C194" s="61"/>
      <c r="D194" s="195" t="s">
        <v>162</v>
      </c>
      <c r="E194" s="61"/>
      <c r="F194" s="218" t="s">
        <v>577</v>
      </c>
      <c r="G194" s="61"/>
      <c r="H194" s="61"/>
      <c r="I194" s="154"/>
      <c r="J194" s="61"/>
      <c r="K194" s="61"/>
      <c r="L194" s="59"/>
      <c r="M194" s="219"/>
      <c r="N194" s="40"/>
      <c r="O194" s="40"/>
      <c r="P194" s="40"/>
      <c r="Q194" s="40"/>
      <c r="R194" s="40"/>
      <c r="S194" s="40"/>
      <c r="T194" s="76"/>
      <c r="AT194" s="23" t="s">
        <v>162</v>
      </c>
      <c r="AU194" s="23" t="s">
        <v>82</v>
      </c>
    </row>
    <row r="195" spans="2:51" s="10" customFormat="1" ht="13.5">
      <c r="B195" s="193"/>
      <c r="C195" s="194"/>
      <c r="D195" s="195" t="s">
        <v>130</v>
      </c>
      <c r="E195" s="196" t="s">
        <v>22</v>
      </c>
      <c r="F195" s="197" t="s">
        <v>579</v>
      </c>
      <c r="G195" s="194"/>
      <c r="H195" s="198">
        <v>323.75</v>
      </c>
      <c r="I195" s="199"/>
      <c r="J195" s="194"/>
      <c r="K195" s="194"/>
      <c r="L195" s="200"/>
      <c r="M195" s="201"/>
      <c r="N195" s="202"/>
      <c r="O195" s="202"/>
      <c r="P195" s="202"/>
      <c r="Q195" s="202"/>
      <c r="R195" s="202"/>
      <c r="S195" s="202"/>
      <c r="T195" s="203"/>
      <c r="AT195" s="204" t="s">
        <v>130</v>
      </c>
      <c r="AU195" s="204" t="s">
        <v>82</v>
      </c>
      <c r="AV195" s="10" t="s">
        <v>82</v>
      </c>
      <c r="AW195" s="10" t="s">
        <v>37</v>
      </c>
      <c r="AX195" s="10" t="s">
        <v>24</v>
      </c>
      <c r="AY195" s="204" t="s">
        <v>122</v>
      </c>
    </row>
    <row r="196" spans="2:65" s="1" customFormat="1" ht="25.5" customHeight="1">
      <c r="B196" s="39"/>
      <c r="C196" s="181" t="s">
        <v>403</v>
      </c>
      <c r="D196" s="181" t="s">
        <v>123</v>
      </c>
      <c r="E196" s="182" t="s">
        <v>392</v>
      </c>
      <c r="F196" s="183" t="s">
        <v>393</v>
      </c>
      <c r="G196" s="184" t="s">
        <v>270</v>
      </c>
      <c r="H196" s="185">
        <v>116</v>
      </c>
      <c r="I196" s="186"/>
      <c r="J196" s="187">
        <f>ROUND(I196*H196,2)</f>
        <v>0</v>
      </c>
      <c r="K196" s="183" t="s">
        <v>127</v>
      </c>
      <c r="L196" s="59"/>
      <c r="M196" s="188" t="s">
        <v>22</v>
      </c>
      <c r="N196" s="189" t="s">
        <v>45</v>
      </c>
      <c r="O196" s="40"/>
      <c r="P196" s="190">
        <f>O196*H196</f>
        <v>0</v>
      </c>
      <c r="Q196" s="190">
        <v>0.00855</v>
      </c>
      <c r="R196" s="190">
        <f>Q196*H196</f>
        <v>0.9918</v>
      </c>
      <c r="S196" s="190">
        <v>0</v>
      </c>
      <c r="T196" s="191">
        <f>S196*H196</f>
        <v>0</v>
      </c>
      <c r="AR196" s="23" t="s">
        <v>138</v>
      </c>
      <c r="AT196" s="23" t="s">
        <v>123</v>
      </c>
      <c r="AU196" s="23" t="s">
        <v>82</v>
      </c>
      <c r="AY196" s="23" t="s">
        <v>122</v>
      </c>
      <c r="BE196" s="192">
        <f>IF(N196="základní",J196,0)</f>
        <v>0</v>
      </c>
      <c r="BF196" s="192">
        <f>IF(N196="snížená",J196,0)</f>
        <v>0</v>
      </c>
      <c r="BG196" s="192">
        <f>IF(N196="zákl. přenesená",J196,0)</f>
        <v>0</v>
      </c>
      <c r="BH196" s="192">
        <f>IF(N196="sníž. přenesená",J196,0)</f>
        <v>0</v>
      </c>
      <c r="BI196" s="192">
        <f>IF(N196="nulová",J196,0)</f>
        <v>0</v>
      </c>
      <c r="BJ196" s="23" t="s">
        <v>24</v>
      </c>
      <c r="BK196" s="192">
        <f>ROUND(I196*H196,2)</f>
        <v>0</v>
      </c>
      <c r="BL196" s="23" t="s">
        <v>138</v>
      </c>
      <c r="BM196" s="23" t="s">
        <v>583</v>
      </c>
    </row>
    <row r="197" spans="2:47" s="1" customFormat="1" ht="81">
      <c r="B197" s="39"/>
      <c r="C197" s="61"/>
      <c r="D197" s="195" t="s">
        <v>162</v>
      </c>
      <c r="E197" s="61"/>
      <c r="F197" s="218" t="s">
        <v>395</v>
      </c>
      <c r="G197" s="61"/>
      <c r="H197" s="61"/>
      <c r="I197" s="154"/>
      <c r="J197" s="61"/>
      <c r="K197" s="61"/>
      <c r="L197" s="59"/>
      <c r="M197" s="219"/>
      <c r="N197" s="40"/>
      <c r="O197" s="40"/>
      <c r="P197" s="40"/>
      <c r="Q197" s="40"/>
      <c r="R197" s="40"/>
      <c r="S197" s="40"/>
      <c r="T197" s="76"/>
      <c r="AT197" s="23" t="s">
        <v>162</v>
      </c>
      <c r="AU197" s="23" t="s">
        <v>82</v>
      </c>
    </row>
    <row r="198" spans="2:65" s="1" customFormat="1" ht="16.5" customHeight="1">
      <c r="B198" s="39"/>
      <c r="C198" s="181" t="s">
        <v>411</v>
      </c>
      <c r="D198" s="181" t="s">
        <v>123</v>
      </c>
      <c r="E198" s="182" t="s">
        <v>584</v>
      </c>
      <c r="F198" s="183" t="s">
        <v>585</v>
      </c>
      <c r="G198" s="184" t="s">
        <v>244</v>
      </c>
      <c r="H198" s="185">
        <v>145.688</v>
      </c>
      <c r="I198" s="186"/>
      <c r="J198" s="187">
        <f>ROUND(I198*H198,2)</f>
        <v>0</v>
      </c>
      <c r="K198" s="183" t="s">
        <v>127</v>
      </c>
      <c r="L198" s="59"/>
      <c r="M198" s="188" t="s">
        <v>22</v>
      </c>
      <c r="N198" s="189" t="s">
        <v>45</v>
      </c>
      <c r="O198" s="40"/>
      <c r="P198" s="190">
        <f>O198*H198</f>
        <v>0</v>
      </c>
      <c r="Q198" s="190">
        <v>0</v>
      </c>
      <c r="R198" s="190">
        <f>Q198*H198</f>
        <v>0</v>
      </c>
      <c r="S198" s="190">
        <v>1.95</v>
      </c>
      <c r="T198" s="191">
        <f>S198*H198</f>
        <v>284.09159999999997</v>
      </c>
      <c r="AR198" s="23" t="s">
        <v>138</v>
      </c>
      <c r="AT198" s="23" t="s">
        <v>123</v>
      </c>
      <c r="AU198" s="23" t="s">
        <v>82</v>
      </c>
      <c r="AY198" s="23" t="s">
        <v>122</v>
      </c>
      <c r="BE198" s="192">
        <f>IF(N198="základní",J198,0)</f>
        <v>0</v>
      </c>
      <c r="BF198" s="192">
        <f>IF(N198="snížená",J198,0)</f>
        <v>0</v>
      </c>
      <c r="BG198" s="192">
        <f>IF(N198="zákl. přenesená",J198,0)</f>
        <v>0</v>
      </c>
      <c r="BH198" s="192">
        <f>IF(N198="sníž. přenesená",J198,0)</f>
        <v>0</v>
      </c>
      <c r="BI198" s="192">
        <f>IF(N198="nulová",J198,0)</f>
        <v>0</v>
      </c>
      <c r="BJ198" s="23" t="s">
        <v>24</v>
      </c>
      <c r="BK198" s="192">
        <f>ROUND(I198*H198,2)</f>
        <v>0</v>
      </c>
      <c r="BL198" s="23" t="s">
        <v>138</v>
      </c>
      <c r="BM198" s="23" t="s">
        <v>586</v>
      </c>
    </row>
    <row r="199" spans="2:47" s="1" customFormat="1" ht="27">
      <c r="B199" s="39"/>
      <c r="C199" s="61"/>
      <c r="D199" s="195" t="s">
        <v>162</v>
      </c>
      <c r="E199" s="61"/>
      <c r="F199" s="218" t="s">
        <v>587</v>
      </c>
      <c r="G199" s="61"/>
      <c r="H199" s="61"/>
      <c r="I199" s="154"/>
      <c r="J199" s="61"/>
      <c r="K199" s="61"/>
      <c r="L199" s="59"/>
      <c r="M199" s="219"/>
      <c r="N199" s="40"/>
      <c r="O199" s="40"/>
      <c r="P199" s="40"/>
      <c r="Q199" s="40"/>
      <c r="R199" s="40"/>
      <c r="S199" s="40"/>
      <c r="T199" s="76"/>
      <c r="AT199" s="23" t="s">
        <v>162</v>
      </c>
      <c r="AU199" s="23" t="s">
        <v>82</v>
      </c>
    </row>
    <row r="200" spans="2:51" s="13" customFormat="1" ht="13.5">
      <c r="B200" s="243"/>
      <c r="C200" s="244"/>
      <c r="D200" s="195" t="s">
        <v>130</v>
      </c>
      <c r="E200" s="245" t="s">
        <v>22</v>
      </c>
      <c r="F200" s="246" t="s">
        <v>588</v>
      </c>
      <c r="G200" s="244"/>
      <c r="H200" s="245" t="s">
        <v>22</v>
      </c>
      <c r="I200" s="247"/>
      <c r="J200" s="244"/>
      <c r="K200" s="244"/>
      <c r="L200" s="248"/>
      <c r="M200" s="249"/>
      <c r="N200" s="250"/>
      <c r="O200" s="250"/>
      <c r="P200" s="250"/>
      <c r="Q200" s="250"/>
      <c r="R200" s="250"/>
      <c r="S200" s="250"/>
      <c r="T200" s="251"/>
      <c r="AT200" s="252" t="s">
        <v>130</v>
      </c>
      <c r="AU200" s="252" t="s">
        <v>82</v>
      </c>
      <c r="AV200" s="13" t="s">
        <v>24</v>
      </c>
      <c r="AW200" s="13" t="s">
        <v>37</v>
      </c>
      <c r="AX200" s="13" t="s">
        <v>74</v>
      </c>
      <c r="AY200" s="252" t="s">
        <v>122</v>
      </c>
    </row>
    <row r="201" spans="2:51" s="10" customFormat="1" ht="13.5">
      <c r="B201" s="193"/>
      <c r="C201" s="194"/>
      <c r="D201" s="195" t="s">
        <v>130</v>
      </c>
      <c r="E201" s="196" t="s">
        <v>22</v>
      </c>
      <c r="F201" s="197" t="s">
        <v>589</v>
      </c>
      <c r="G201" s="194"/>
      <c r="H201" s="198">
        <v>145.688</v>
      </c>
      <c r="I201" s="199"/>
      <c r="J201" s="194"/>
      <c r="K201" s="194"/>
      <c r="L201" s="200"/>
      <c r="M201" s="201"/>
      <c r="N201" s="202"/>
      <c r="O201" s="202"/>
      <c r="P201" s="202"/>
      <c r="Q201" s="202"/>
      <c r="R201" s="202"/>
      <c r="S201" s="202"/>
      <c r="T201" s="203"/>
      <c r="AT201" s="204" t="s">
        <v>130</v>
      </c>
      <c r="AU201" s="204" t="s">
        <v>82</v>
      </c>
      <c r="AV201" s="10" t="s">
        <v>82</v>
      </c>
      <c r="AW201" s="10" t="s">
        <v>37</v>
      </c>
      <c r="AX201" s="10" t="s">
        <v>24</v>
      </c>
      <c r="AY201" s="204" t="s">
        <v>122</v>
      </c>
    </row>
    <row r="202" spans="2:65" s="1" customFormat="1" ht="16.5" customHeight="1">
      <c r="B202" s="39"/>
      <c r="C202" s="181" t="s">
        <v>416</v>
      </c>
      <c r="D202" s="181" t="s">
        <v>123</v>
      </c>
      <c r="E202" s="182" t="s">
        <v>590</v>
      </c>
      <c r="F202" s="183" t="s">
        <v>591</v>
      </c>
      <c r="G202" s="184" t="s">
        <v>244</v>
      </c>
      <c r="H202" s="185">
        <v>62.438</v>
      </c>
      <c r="I202" s="186"/>
      <c r="J202" s="187">
        <f>ROUND(I202*H202,2)</f>
        <v>0</v>
      </c>
      <c r="K202" s="183" t="s">
        <v>127</v>
      </c>
      <c r="L202" s="59"/>
      <c r="M202" s="188" t="s">
        <v>22</v>
      </c>
      <c r="N202" s="189" t="s">
        <v>45</v>
      </c>
      <c r="O202" s="40"/>
      <c r="P202" s="190">
        <f>O202*H202</f>
        <v>0</v>
      </c>
      <c r="Q202" s="190">
        <v>0</v>
      </c>
      <c r="R202" s="190">
        <f>Q202*H202</f>
        <v>0</v>
      </c>
      <c r="S202" s="190">
        <v>0</v>
      </c>
      <c r="T202" s="191">
        <f>S202*H202</f>
        <v>0</v>
      </c>
      <c r="AR202" s="23" t="s">
        <v>138</v>
      </c>
      <c r="AT202" s="23" t="s">
        <v>123</v>
      </c>
      <c r="AU202" s="23" t="s">
        <v>82</v>
      </c>
      <c r="AY202" s="23" t="s">
        <v>122</v>
      </c>
      <c r="BE202" s="192">
        <f>IF(N202="základní",J202,0)</f>
        <v>0</v>
      </c>
      <c r="BF202" s="192">
        <f>IF(N202="snížená",J202,0)</f>
        <v>0</v>
      </c>
      <c r="BG202" s="192">
        <f>IF(N202="zákl. přenesená",J202,0)</f>
        <v>0</v>
      </c>
      <c r="BH202" s="192">
        <f>IF(N202="sníž. přenesená",J202,0)</f>
        <v>0</v>
      </c>
      <c r="BI202" s="192">
        <f>IF(N202="nulová",J202,0)</f>
        <v>0</v>
      </c>
      <c r="BJ202" s="23" t="s">
        <v>24</v>
      </c>
      <c r="BK202" s="192">
        <f>ROUND(I202*H202,2)</f>
        <v>0</v>
      </c>
      <c r="BL202" s="23" t="s">
        <v>138</v>
      </c>
      <c r="BM202" s="23" t="s">
        <v>592</v>
      </c>
    </row>
    <row r="203" spans="2:47" s="1" customFormat="1" ht="81">
      <c r="B203" s="39"/>
      <c r="C203" s="61"/>
      <c r="D203" s="195" t="s">
        <v>162</v>
      </c>
      <c r="E203" s="61"/>
      <c r="F203" s="218" t="s">
        <v>593</v>
      </c>
      <c r="G203" s="61"/>
      <c r="H203" s="61"/>
      <c r="I203" s="154"/>
      <c r="J203" s="61"/>
      <c r="K203" s="61"/>
      <c r="L203" s="59"/>
      <c r="M203" s="219"/>
      <c r="N203" s="40"/>
      <c r="O203" s="40"/>
      <c r="P203" s="40"/>
      <c r="Q203" s="40"/>
      <c r="R203" s="40"/>
      <c r="S203" s="40"/>
      <c r="T203" s="76"/>
      <c r="AT203" s="23" t="s">
        <v>162</v>
      </c>
      <c r="AU203" s="23" t="s">
        <v>82</v>
      </c>
    </row>
    <row r="204" spans="2:51" s="13" customFormat="1" ht="13.5">
      <c r="B204" s="243"/>
      <c r="C204" s="244"/>
      <c r="D204" s="195" t="s">
        <v>130</v>
      </c>
      <c r="E204" s="245" t="s">
        <v>22</v>
      </c>
      <c r="F204" s="246" t="s">
        <v>594</v>
      </c>
      <c r="G204" s="244"/>
      <c r="H204" s="245" t="s">
        <v>22</v>
      </c>
      <c r="I204" s="247"/>
      <c r="J204" s="244"/>
      <c r="K204" s="244"/>
      <c r="L204" s="248"/>
      <c r="M204" s="249"/>
      <c r="N204" s="250"/>
      <c r="O204" s="250"/>
      <c r="P204" s="250"/>
      <c r="Q204" s="250"/>
      <c r="R204" s="250"/>
      <c r="S204" s="250"/>
      <c r="T204" s="251"/>
      <c r="AT204" s="252" t="s">
        <v>130</v>
      </c>
      <c r="AU204" s="252" t="s">
        <v>82</v>
      </c>
      <c r="AV204" s="13" t="s">
        <v>24</v>
      </c>
      <c r="AW204" s="13" t="s">
        <v>37</v>
      </c>
      <c r="AX204" s="13" t="s">
        <v>74</v>
      </c>
      <c r="AY204" s="252" t="s">
        <v>122</v>
      </c>
    </row>
    <row r="205" spans="2:51" s="10" customFormat="1" ht="13.5">
      <c r="B205" s="193"/>
      <c r="C205" s="194"/>
      <c r="D205" s="195" t="s">
        <v>130</v>
      </c>
      <c r="E205" s="196" t="s">
        <v>22</v>
      </c>
      <c r="F205" s="197" t="s">
        <v>595</v>
      </c>
      <c r="G205" s="194"/>
      <c r="H205" s="198">
        <v>62.438</v>
      </c>
      <c r="I205" s="199"/>
      <c r="J205" s="194"/>
      <c r="K205" s="194"/>
      <c r="L205" s="200"/>
      <c r="M205" s="201"/>
      <c r="N205" s="202"/>
      <c r="O205" s="202"/>
      <c r="P205" s="202"/>
      <c r="Q205" s="202"/>
      <c r="R205" s="202"/>
      <c r="S205" s="202"/>
      <c r="T205" s="203"/>
      <c r="AT205" s="204" t="s">
        <v>130</v>
      </c>
      <c r="AU205" s="204" t="s">
        <v>82</v>
      </c>
      <c r="AV205" s="10" t="s">
        <v>82</v>
      </c>
      <c r="AW205" s="10" t="s">
        <v>37</v>
      </c>
      <c r="AX205" s="10" t="s">
        <v>24</v>
      </c>
      <c r="AY205" s="204" t="s">
        <v>122</v>
      </c>
    </row>
    <row r="206" spans="2:65" s="1" customFormat="1" ht="16.5" customHeight="1">
      <c r="B206" s="39"/>
      <c r="C206" s="181" t="s">
        <v>421</v>
      </c>
      <c r="D206" s="181" t="s">
        <v>123</v>
      </c>
      <c r="E206" s="182" t="s">
        <v>596</v>
      </c>
      <c r="F206" s="183" t="s">
        <v>597</v>
      </c>
      <c r="G206" s="184" t="s">
        <v>244</v>
      </c>
      <c r="H206" s="185">
        <v>151.875</v>
      </c>
      <c r="I206" s="186"/>
      <c r="J206" s="187">
        <f>ROUND(I206*H206,2)</f>
        <v>0</v>
      </c>
      <c r="K206" s="183" t="s">
        <v>22</v>
      </c>
      <c r="L206" s="59"/>
      <c r="M206" s="188" t="s">
        <v>22</v>
      </c>
      <c r="N206" s="189" t="s">
        <v>45</v>
      </c>
      <c r="O206" s="40"/>
      <c r="P206" s="190">
        <f>O206*H206</f>
        <v>0</v>
      </c>
      <c r="Q206" s="190">
        <v>0.50375</v>
      </c>
      <c r="R206" s="190">
        <f>Q206*H206</f>
        <v>76.50703125000001</v>
      </c>
      <c r="S206" s="190">
        <v>1.95</v>
      </c>
      <c r="T206" s="191">
        <f>S206*H206</f>
        <v>296.15625</v>
      </c>
      <c r="AR206" s="23" t="s">
        <v>138</v>
      </c>
      <c r="AT206" s="23" t="s">
        <v>123</v>
      </c>
      <c r="AU206" s="23" t="s">
        <v>82</v>
      </c>
      <c r="AY206" s="23" t="s">
        <v>122</v>
      </c>
      <c r="BE206" s="192">
        <f>IF(N206="základní",J206,0)</f>
        <v>0</v>
      </c>
      <c r="BF206" s="192">
        <f>IF(N206="snížená",J206,0)</f>
        <v>0</v>
      </c>
      <c r="BG206" s="192">
        <f>IF(N206="zákl. přenesená",J206,0)</f>
        <v>0</v>
      </c>
      <c r="BH206" s="192">
        <f>IF(N206="sníž. přenesená",J206,0)</f>
        <v>0</v>
      </c>
      <c r="BI206" s="192">
        <f>IF(N206="nulová",J206,0)</f>
        <v>0</v>
      </c>
      <c r="BJ206" s="23" t="s">
        <v>24</v>
      </c>
      <c r="BK206" s="192">
        <f>ROUND(I206*H206,2)</f>
        <v>0</v>
      </c>
      <c r="BL206" s="23" t="s">
        <v>138</v>
      </c>
      <c r="BM206" s="23" t="s">
        <v>598</v>
      </c>
    </row>
    <row r="207" spans="2:51" s="13" customFormat="1" ht="13.5">
      <c r="B207" s="243"/>
      <c r="C207" s="244"/>
      <c r="D207" s="195" t="s">
        <v>130</v>
      </c>
      <c r="E207" s="245" t="s">
        <v>22</v>
      </c>
      <c r="F207" s="246" t="s">
        <v>599</v>
      </c>
      <c r="G207" s="244"/>
      <c r="H207" s="245" t="s">
        <v>22</v>
      </c>
      <c r="I207" s="247"/>
      <c r="J207" s="244"/>
      <c r="K207" s="244"/>
      <c r="L207" s="248"/>
      <c r="M207" s="249"/>
      <c r="N207" s="250"/>
      <c r="O207" s="250"/>
      <c r="P207" s="250"/>
      <c r="Q207" s="250"/>
      <c r="R207" s="250"/>
      <c r="S207" s="250"/>
      <c r="T207" s="251"/>
      <c r="AT207" s="252" t="s">
        <v>130</v>
      </c>
      <c r="AU207" s="252" t="s">
        <v>82</v>
      </c>
      <c r="AV207" s="13" t="s">
        <v>24</v>
      </c>
      <c r="AW207" s="13" t="s">
        <v>6</v>
      </c>
      <c r="AX207" s="13" t="s">
        <v>74</v>
      </c>
      <c r="AY207" s="252" t="s">
        <v>122</v>
      </c>
    </row>
    <row r="208" spans="2:51" s="10" customFormat="1" ht="13.5">
      <c r="B208" s="193"/>
      <c r="C208" s="194"/>
      <c r="D208" s="195" t="s">
        <v>130</v>
      </c>
      <c r="E208" s="196" t="s">
        <v>22</v>
      </c>
      <c r="F208" s="197" t="s">
        <v>600</v>
      </c>
      <c r="G208" s="194"/>
      <c r="H208" s="198">
        <v>83.25</v>
      </c>
      <c r="I208" s="199"/>
      <c r="J208" s="194"/>
      <c r="K208" s="194"/>
      <c r="L208" s="200"/>
      <c r="M208" s="201"/>
      <c r="N208" s="202"/>
      <c r="O208" s="202"/>
      <c r="P208" s="202"/>
      <c r="Q208" s="202"/>
      <c r="R208" s="202"/>
      <c r="S208" s="202"/>
      <c r="T208" s="203"/>
      <c r="AT208" s="204" t="s">
        <v>130</v>
      </c>
      <c r="AU208" s="204" t="s">
        <v>82</v>
      </c>
      <c r="AV208" s="10" t="s">
        <v>82</v>
      </c>
      <c r="AW208" s="10" t="s">
        <v>37</v>
      </c>
      <c r="AX208" s="10" t="s">
        <v>74</v>
      </c>
      <c r="AY208" s="204" t="s">
        <v>122</v>
      </c>
    </row>
    <row r="209" spans="2:51" s="13" customFormat="1" ht="13.5">
      <c r="B209" s="243"/>
      <c r="C209" s="244"/>
      <c r="D209" s="195" t="s">
        <v>130</v>
      </c>
      <c r="E209" s="245" t="s">
        <v>22</v>
      </c>
      <c r="F209" s="246" t="s">
        <v>601</v>
      </c>
      <c r="G209" s="244"/>
      <c r="H209" s="245" t="s">
        <v>22</v>
      </c>
      <c r="I209" s="247"/>
      <c r="J209" s="244"/>
      <c r="K209" s="244"/>
      <c r="L209" s="248"/>
      <c r="M209" s="249"/>
      <c r="N209" s="250"/>
      <c r="O209" s="250"/>
      <c r="P209" s="250"/>
      <c r="Q209" s="250"/>
      <c r="R209" s="250"/>
      <c r="S209" s="250"/>
      <c r="T209" s="251"/>
      <c r="AT209" s="252" t="s">
        <v>130</v>
      </c>
      <c r="AU209" s="252" t="s">
        <v>82</v>
      </c>
      <c r="AV209" s="13" t="s">
        <v>24</v>
      </c>
      <c r="AW209" s="13" t="s">
        <v>37</v>
      </c>
      <c r="AX209" s="13" t="s">
        <v>74</v>
      </c>
      <c r="AY209" s="252" t="s">
        <v>122</v>
      </c>
    </row>
    <row r="210" spans="2:51" s="10" customFormat="1" ht="13.5">
      <c r="B210" s="193"/>
      <c r="C210" s="194"/>
      <c r="D210" s="195" t="s">
        <v>130</v>
      </c>
      <c r="E210" s="196" t="s">
        <v>22</v>
      </c>
      <c r="F210" s="197" t="s">
        <v>602</v>
      </c>
      <c r="G210" s="194"/>
      <c r="H210" s="198">
        <v>68.625</v>
      </c>
      <c r="I210" s="199"/>
      <c r="J210" s="194"/>
      <c r="K210" s="194"/>
      <c r="L210" s="200"/>
      <c r="M210" s="201"/>
      <c r="N210" s="202"/>
      <c r="O210" s="202"/>
      <c r="P210" s="202"/>
      <c r="Q210" s="202"/>
      <c r="R210" s="202"/>
      <c r="S210" s="202"/>
      <c r="T210" s="203"/>
      <c r="AT210" s="204" t="s">
        <v>130</v>
      </c>
      <c r="AU210" s="204" t="s">
        <v>82</v>
      </c>
      <c r="AV210" s="10" t="s">
        <v>82</v>
      </c>
      <c r="AW210" s="10" t="s">
        <v>37</v>
      </c>
      <c r="AX210" s="10" t="s">
        <v>74</v>
      </c>
      <c r="AY210" s="204" t="s">
        <v>122</v>
      </c>
    </row>
    <row r="211" spans="2:51" s="13" customFormat="1" ht="13.5">
      <c r="B211" s="243"/>
      <c r="C211" s="244"/>
      <c r="D211" s="195" t="s">
        <v>130</v>
      </c>
      <c r="E211" s="245" t="s">
        <v>22</v>
      </c>
      <c r="F211" s="246" t="s">
        <v>603</v>
      </c>
      <c r="G211" s="244"/>
      <c r="H211" s="245" t="s">
        <v>22</v>
      </c>
      <c r="I211" s="247"/>
      <c r="J211" s="244"/>
      <c r="K211" s="244"/>
      <c r="L211" s="248"/>
      <c r="M211" s="249"/>
      <c r="N211" s="250"/>
      <c r="O211" s="250"/>
      <c r="P211" s="250"/>
      <c r="Q211" s="250"/>
      <c r="R211" s="250"/>
      <c r="S211" s="250"/>
      <c r="T211" s="251"/>
      <c r="AT211" s="252" t="s">
        <v>130</v>
      </c>
      <c r="AU211" s="252" t="s">
        <v>82</v>
      </c>
      <c r="AV211" s="13" t="s">
        <v>24</v>
      </c>
      <c r="AW211" s="13" t="s">
        <v>37</v>
      </c>
      <c r="AX211" s="13" t="s">
        <v>74</v>
      </c>
      <c r="AY211" s="252" t="s">
        <v>122</v>
      </c>
    </row>
    <row r="212" spans="2:51" s="12" customFormat="1" ht="13.5">
      <c r="B212" s="220"/>
      <c r="C212" s="221"/>
      <c r="D212" s="195" t="s">
        <v>130</v>
      </c>
      <c r="E212" s="222" t="s">
        <v>22</v>
      </c>
      <c r="F212" s="223" t="s">
        <v>256</v>
      </c>
      <c r="G212" s="221"/>
      <c r="H212" s="224">
        <v>151.875</v>
      </c>
      <c r="I212" s="225"/>
      <c r="J212" s="221"/>
      <c r="K212" s="221"/>
      <c r="L212" s="226"/>
      <c r="M212" s="227"/>
      <c r="N212" s="228"/>
      <c r="O212" s="228"/>
      <c r="P212" s="228"/>
      <c r="Q212" s="228"/>
      <c r="R212" s="228"/>
      <c r="S212" s="228"/>
      <c r="T212" s="229"/>
      <c r="AT212" s="230" t="s">
        <v>130</v>
      </c>
      <c r="AU212" s="230" t="s">
        <v>82</v>
      </c>
      <c r="AV212" s="12" t="s">
        <v>138</v>
      </c>
      <c r="AW212" s="12" t="s">
        <v>37</v>
      </c>
      <c r="AX212" s="12" t="s">
        <v>24</v>
      </c>
      <c r="AY212" s="230" t="s">
        <v>122</v>
      </c>
    </row>
    <row r="213" spans="2:65" s="1" customFormat="1" ht="16.5" customHeight="1">
      <c r="B213" s="39"/>
      <c r="C213" s="231" t="s">
        <v>426</v>
      </c>
      <c r="D213" s="231" t="s">
        <v>273</v>
      </c>
      <c r="E213" s="232" t="s">
        <v>604</v>
      </c>
      <c r="F213" s="233" t="s">
        <v>605</v>
      </c>
      <c r="G213" s="234" t="s">
        <v>317</v>
      </c>
      <c r="H213" s="235">
        <v>28600</v>
      </c>
      <c r="I213" s="236"/>
      <c r="J213" s="237">
        <f>ROUND(I213*H213,2)</f>
        <v>0</v>
      </c>
      <c r="K213" s="233" t="s">
        <v>22</v>
      </c>
      <c r="L213" s="238"/>
      <c r="M213" s="239" t="s">
        <v>22</v>
      </c>
      <c r="N213" s="240" t="s">
        <v>45</v>
      </c>
      <c r="O213" s="40"/>
      <c r="P213" s="190">
        <f>O213*H213</f>
        <v>0</v>
      </c>
      <c r="Q213" s="190">
        <v>0.0058</v>
      </c>
      <c r="R213" s="190">
        <f>Q213*H213</f>
        <v>165.88</v>
      </c>
      <c r="S213" s="190">
        <v>0</v>
      </c>
      <c r="T213" s="191">
        <f>S213*H213</f>
        <v>0</v>
      </c>
      <c r="AR213" s="23" t="s">
        <v>184</v>
      </c>
      <c r="AT213" s="23" t="s">
        <v>273</v>
      </c>
      <c r="AU213" s="23" t="s">
        <v>82</v>
      </c>
      <c r="AY213" s="23" t="s">
        <v>122</v>
      </c>
      <c r="BE213" s="192">
        <f>IF(N213="základní",J213,0)</f>
        <v>0</v>
      </c>
      <c r="BF213" s="192">
        <f>IF(N213="snížená",J213,0)</f>
        <v>0</v>
      </c>
      <c r="BG213" s="192">
        <f>IF(N213="zákl. přenesená",J213,0)</f>
        <v>0</v>
      </c>
      <c r="BH213" s="192">
        <f>IF(N213="sníž. přenesená",J213,0)</f>
        <v>0</v>
      </c>
      <c r="BI213" s="192">
        <f>IF(N213="nulová",J213,0)</f>
        <v>0</v>
      </c>
      <c r="BJ213" s="23" t="s">
        <v>24</v>
      </c>
      <c r="BK213" s="192">
        <f>ROUND(I213*H213,2)</f>
        <v>0</v>
      </c>
      <c r="BL213" s="23" t="s">
        <v>138</v>
      </c>
      <c r="BM213" s="23" t="s">
        <v>606</v>
      </c>
    </row>
    <row r="214" spans="2:47" s="1" customFormat="1" ht="27">
      <c r="B214" s="39"/>
      <c r="C214" s="61"/>
      <c r="D214" s="195" t="s">
        <v>607</v>
      </c>
      <c r="E214" s="61"/>
      <c r="F214" s="218" t="s">
        <v>608</v>
      </c>
      <c r="G214" s="61"/>
      <c r="H214" s="61"/>
      <c r="I214" s="154"/>
      <c r="J214" s="61"/>
      <c r="K214" s="61"/>
      <c r="L214" s="59"/>
      <c r="M214" s="219"/>
      <c r="N214" s="40"/>
      <c r="O214" s="40"/>
      <c r="P214" s="40"/>
      <c r="Q214" s="40"/>
      <c r="R214" s="40"/>
      <c r="S214" s="40"/>
      <c r="T214" s="76"/>
      <c r="AT214" s="23" t="s">
        <v>607</v>
      </c>
      <c r="AU214" s="23" t="s">
        <v>82</v>
      </c>
    </row>
    <row r="215" spans="2:51" s="13" customFormat="1" ht="13.5">
      <c r="B215" s="243"/>
      <c r="C215" s="244"/>
      <c r="D215" s="195" t="s">
        <v>130</v>
      </c>
      <c r="E215" s="245" t="s">
        <v>22</v>
      </c>
      <c r="F215" s="246" t="s">
        <v>609</v>
      </c>
      <c r="G215" s="244"/>
      <c r="H215" s="245" t="s">
        <v>22</v>
      </c>
      <c r="I215" s="247"/>
      <c r="J215" s="244"/>
      <c r="K215" s="244"/>
      <c r="L215" s="248"/>
      <c r="M215" s="249"/>
      <c r="N215" s="250"/>
      <c r="O215" s="250"/>
      <c r="P215" s="250"/>
      <c r="Q215" s="250"/>
      <c r="R215" s="250"/>
      <c r="S215" s="250"/>
      <c r="T215" s="251"/>
      <c r="AT215" s="252" t="s">
        <v>130</v>
      </c>
      <c r="AU215" s="252" t="s">
        <v>82</v>
      </c>
      <c r="AV215" s="13" t="s">
        <v>24</v>
      </c>
      <c r="AW215" s="13" t="s">
        <v>37</v>
      </c>
      <c r="AX215" s="13" t="s">
        <v>74</v>
      </c>
      <c r="AY215" s="252" t="s">
        <v>122</v>
      </c>
    </row>
    <row r="216" spans="2:51" s="10" customFormat="1" ht="13.5">
      <c r="B216" s="193"/>
      <c r="C216" s="194"/>
      <c r="D216" s="195" t="s">
        <v>130</v>
      </c>
      <c r="E216" s="196" t="s">
        <v>22</v>
      </c>
      <c r="F216" s="197" t="s">
        <v>610</v>
      </c>
      <c r="G216" s="194"/>
      <c r="H216" s="198">
        <v>28600</v>
      </c>
      <c r="I216" s="199"/>
      <c r="J216" s="194"/>
      <c r="K216" s="194"/>
      <c r="L216" s="200"/>
      <c r="M216" s="201"/>
      <c r="N216" s="202"/>
      <c r="O216" s="202"/>
      <c r="P216" s="202"/>
      <c r="Q216" s="202"/>
      <c r="R216" s="202"/>
      <c r="S216" s="202"/>
      <c r="T216" s="203"/>
      <c r="AT216" s="204" t="s">
        <v>130</v>
      </c>
      <c r="AU216" s="204" t="s">
        <v>82</v>
      </c>
      <c r="AV216" s="10" t="s">
        <v>82</v>
      </c>
      <c r="AW216" s="10" t="s">
        <v>37</v>
      </c>
      <c r="AX216" s="10" t="s">
        <v>24</v>
      </c>
      <c r="AY216" s="204" t="s">
        <v>122</v>
      </c>
    </row>
    <row r="217" spans="2:65" s="1" customFormat="1" ht="16.5" customHeight="1">
      <c r="B217" s="39"/>
      <c r="C217" s="231" t="s">
        <v>428</v>
      </c>
      <c r="D217" s="231" t="s">
        <v>273</v>
      </c>
      <c r="E217" s="232" t="s">
        <v>611</v>
      </c>
      <c r="F217" s="233" t="s">
        <v>612</v>
      </c>
      <c r="G217" s="234" t="s">
        <v>317</v>
      </c>
      <c r="H217" s="235">
        <v>25400</v>
      </c>
      <c r="I217" s="236"/>
      <c r="J217" s="237">
        <f>ROUND(I217*H217,2)</f>
        <v>0</v>
      </c>
      <c r="K217" s="233" t="s">
        <v>22</v>
      </c>
      <c r="L217" s="238"/>
      <c r="M217" s="239" t="s">
        <v>22</v>
      </c>
      <c r="N217" s="240" t="s">
        <v>45</v>
      </c>
      <c r="O217" s="40"/>
      <c r="P217" s="190">
        <f>O217*H217</f>
        <v>0</v>
      </c>
      <c r="Q217" s="190">
        <v>0.0058</v>
      </c>
      <c r="R217" s="190">
        <f>Q217*H217</f>
        <v>147.32</v>
      </c>
      <c r="S217" s="190">
        <v>0</v>
      </c>
      <c r="T217" s="191">
        <f>S217*H217</f>
        <v>0</v>
      </c>
      <c r="AR217" s="23" t="s">
        <v>184</v>
      </c>
      <c r="AT217" s="23" t="s">
        <v>273</v>
      </c>
      <c r="AU217" s="23" t="s">
        <v>82</v>
      </c>
      <c r="AY217" s="23" t="s">
        <v>122</v>
      </c>
      <c r="BE217" s="192">
        <f>IF(N217="základní",J217,0)</f>
        <v>0</v>
      </c>
      <c r="BF217" s="192">
        <f>IF(N217="snížená",J217,0)</f>
        <v>0</v>
      </c>
      <c r="BG217" s="192">
        <f>IF(N217="zákl. přenesená",J217,0)</f>
        <v>0</v>
      </c>
      <c r="BH217" s="192">
        <f>IF(N217="sníž. přenesená",J217,0)</f>
        <v>0</v>
      </c>
      <c r="BI217" s="192">
        <f>IF(N217="nulová",J217,0)</f>
        <v>0</v>
      </c>
      <c r="BJ217" s="23" t="s">
        <v>24</v>
      </c>
      <c r="BK217" s="192">
        <f>ROUND(I217*H217,2)</f>
        <v>0</v>
      </c>
      <c r="BL217" s="23" t="s">
        <v>138</v>
      </c>
      <c r="BM217" s="23" t="s">
        <v>613</v>
      </c>
    </row>
    <row r="218" spans="2:47" s="1" customFormat="1" ht="27">
      <c r="B218" s="39"/>
      <c r="C218" s="61"/>
      <c r="D218" s="195" t="s">
        <v>607</v>
      </c>
      <c r="E218" s="61"/>
      <c r="F218" s="218" t="s">
        <v>614</v>
      </c>
      <c r="G218" s="61"/>
      <c r="H218" s="61"/>
      <c r="I218" s="154"/>
      <c r="J218" s="61"/>
      <c r="K218" s="61"/>
      <c r="L218" s="59"/>
      <c r="M218" s="219"/>
      <c r="N218" s="40"/>
      <c r="O218" s="40"/>
      <c r="P218" s="40"/>
      <c r="Q218" s="40"/>
      <c r="R218" s="40"/>
      <c r="S218" s="40"/>
      <c r="T218" s="76"/>
      <c r="AT218" s="23" t="s">
        <v>607</v>
      </c>
      <c r="AU218" s="23" t="s">
        <v>82</v>
      </c>
    </row>
    <row r="219" spans="2:51" s="13" customFormat="1" ht="13.5">
      <c r="B219" s="243"/>
      <c r="C219" s="244"/>
      <c r="D219" s="195" t="s">
        <v>130</v>
      </c>
      <c r="E219" s="245" t="s">
        <v>22</v>
      </c>
      <c r="F219" s="246" t="s">
        <v>615</v>
      </c>
      <c r="G219" s="244"/>
      <c r="H219" s="245" t="s">
        <v>22</v>
      </c>
      <c r="I219" s="247"/>
      <c r="J219" s="244"/>
      <c r="K219" s="244"/>
      <c r="L219" s="248"/>
      <c r="M219" s="249"/>
      <c r="N219" s="250"/>
      <c r="O219" s="250"/>
      <c r="P219" s="250"/>
      <c r="Q219" s="250"/>
      <c r="R219" s="250"/>
      <c r="S219" s="250"/>
      <c r="T219" s="251"/>
      <c r="AT219" s="252" t="s">
        <v>130</v>
      </c>
      <c r="AU219" s="252" t="s">
        <v>82</v>
      </c>
      <c r="AV219" s="13" t="s">
        <v>24</v>
      </c>
      <c r="AW219" s="13" t="s">
        <v>37</v>
      </c>
      <c r="AX219" s="13" t="s">
        <v>74</v>
      </c>
      <c r="AY219" s="252" t="s">
        <v>122</v>
      </c>
    </row>
    <row r="220" spans="2:51" s="10" customFormat="1" ht="13.5">
      <c r="B220" s="193"/>
      <c r="C220" s="194"/>
      <c r="D220" s="195" t="s">
        <v>130</v>
      </c>
      <c r="E220" s="196" t="s">
        <v>22</v>
      </c>
      <c r="F220" s="197" t="s">
        <v>616</v>
      </c>
      <c r="G220" s="194"/>
      <c r="H220" s="198">
        <v>25400</v>
      </c>
      <c r="I220" s="199"/>
      <c r="J220" s="194"/>
      <c r="K220" s="194"/>
      <c r="L220" s="200"/>
      <c r="M220" s="201"/>
      <c r="N220" s="202"/>
      <c r="O220" s="202"/>
      <c r="P220" s="202"/>
      <c r="Q220" s="202"/>
      <c r="R220" s="202"/>
      <c r="S220" s="202"/>
      <c r="T220" s="203"/>
      <c r="AT220" s="204" t="s">
        <v>130</v>
      </c>
      <c r="AU220" s="204" t="s">
        <v>82</v>
      </c>
      <c r="AV220" s="10" t="s">
        <v>82</v>
      </c>
      <c r="AW220" s="10" t="s">
        <v>37</v>
      </c>
      <c r="AX220" s="10" t="s">
        <v>24</v>
      </c>
      <c r="AY220" s="204" t="s">
        <v>122</v>
      </c>
    </row>
    <row r="221" spans="2:65" s="1" customFormat="1" ht="16.5" customHeight="1">
      <c r="B221" s="39"/>
      <c r="C221" s="231" t="s">
        <v>497</v>
      </c>
      <c r="D221" s="231" t="s">
        <v>273</v>
      </c>
      <c r="E221" s="232" t="s">
        <v>617</v>
      </c>
      <c r="F221" s="233" t="s">
        <v>612</v>
      </c>
      <c r="G221" s="234" t="s">
        <v>317</v>
      </c>
      <c r="H221" s="235">
        <v>13350</v>
      </c>
      <c r="I221" s="236"/>
      <c r="J221" s="237">
        <f>ROUND(I221*H221,2)</f>
        <v>0</v>
      </c>
      <c r="K221" s="233" t="s">
        <v>22</v>
      </c>
      <c r="L221" s="238"/>
      <c r="M221" s="239" t="s">
        <v>22</v>
      </c>
      <c r="N221" s="240" t="s">
        <v>45</v>
      </c>
      <c r="O221" s="40"/>
      <c r="P221" s="190">
        <f>O221*H221</f>
        <v>0</v>
      </c>
      <c r="Q221" s="190">
        <v>0.0058</v>
      </c>
      <c r="R221" s="190">
        <f>Q221*H221</f>
        <v>77.42999999999999</v>
      </c>
      <c r="S221" s="190">
        <v>0</v>
      </c>
      <c r="T221" s="191">
        <f>S221*H221</f>
        <v>0</v>
      </c>
      <c r="AR221" s="23" t="s">
        <v>184</v>
      </c>
      <c r="AT221" s="23" t="s">
        <v>273</v>
      </c>
      <c r="AU221" s="23" t="s">
        <v>82</v>
      </c>
      <c r="AY221" s="23" t="s">
        <v>122</v>
      </c>
      <c r="BE221" s="192">
        <f>IF(N221="základní",J221,0)</f>
        <v>0</v>
      </c>
      <c r="BF221" s="192">
        <f>IF(N221="snížená",J221,0)</f>
        <v>0</v>
      </c>
      <c r="BG221" s="192">
        <f>IF(N221="zákl. přenesená",J221,0)</f>
        <v>0</v>
      </c>
      <c r="BH221" s="192">
        <f>IF(N221="sníž. přenesená",J221,0)</f>
        <v>0</v>
      </c>
      <c r="BI221" s="192">
        <f>IF(N221="nulová",J221,0)</f>
        <v>0</v>
      </c>
      <c r="BJ221" s="23" t="s">
        <v>24</v>
      </c>
      <c r="BK221" s="192">
        <f>ROUND(I221*H221,2)</f>
        <v>0</v>
      </c>
      <c r="BL221" s="23" t="s">
        <v>138</v>
      </c>
      <c r="BM221" s="23" t="s">
        <v>618</v>
      </c>
    </row>
    <row r="222" spans="2:47" s="1" customFormat="1" ht="27">
      <c r="B222" s="39"/>
      <c r="C222" s="61"/>
      <c r="D222" s="195" t="s">
        <v>607</v>
      </c>
      <c r="E222" s="61"/>
      <c r="F222" s="218" t="s">
        <v>608</v>
      </c>
      <c r="G222" s="61"/>
      <c r="H222" s="61"/>
      <c r="I222" s="154"/>
      <c r="J222" s="61"/>
      <c r="K222" s="61"/>
      <c r="L222" s="59"/>
      <c r="M222" s="219"/>
      <c r="N222" s="40"/>
      <c r="O222" s="40"/>
      <c r="P222" s="40"/>
      <c r="Q222" s="40"/>
      <c r="R222" s="40"/>
      <c r="S222" s="40"/>
      <c r="T222" s="76"/>
      <c r="AT222" s="23" t="s">
        <v>607</v>
      </c>
      <c r="AU222" s="23" t="s">
        <v>82</v>
      </c>
    </row>
    <row r="223" spans="2:51" s="13" customFormat="1" ht="13.5">
      <c r="B223" s="243"/>
      <c r="C223" s="244"/>
      <c r="D223" s="195" t="s">
        <v>130</v>
      </c>
      <c r="E223" s="245" t="s">
        <v>22</v>
      </c>
      <c r="F223" s="246" t="s">
        <v>615</v>
      </c>
      <c r="G223" s="244"/>
      <c r="H223" s="245" t="s">
        <v>22</v>
      </c>
      <c r="I223" s="247"/>
      <c r="J223" s="244"/>
      <c r="K223" s="244"/>
      <c r="L223" s="248"/>
      <c r="M223" s="249"/>
      <c r="N223" s="250"/>
      <c r="O223" s="250"/>
      <c r="P223" s="250"/>
      <c r="Q223" s="250"/>
      <c r="R223" s="250"/>
      <c r="S223" s="250"/>
      <c r="T223" s="251"/>
      <c r="AT223" s="252" t="s">
        <v>130</v>
      </c>
      <c r="AU223" s="252" t="s">
        <v>82</v>
      </c>
      <c r="AV223" s="13" t="s">
        <v>24</v>
      </c>
      <c r="AW223" s="13" t="s">
        <v>37</v>
      </c>
      <c r="AX223" s="13" t="s">
        <v>74</v>
      </c>
      <c r="AY223" s="252" t="s">
        <v>122</v>
      </c>
    </row>
    <row r="224" spans="2:51" s="10" customFormat="1" ht="13.5">
      <c r="B224" s="193"/>
      <c r="C224" s="194"/>
      <c r="D224" s="195" t="s">
        <v>130</v>
      </c>
      <c r="E224" s="196" t="s">
        <v>22</v>
      </c>
      <c r="F224" s="197" t="s">
        <v>619</v>
      </c>
      <c r="G224" s="194"/>
      <c r="H224" s="198">
        <v>13350</v>
      </c>
      <c r="I224" s="199"/>
      <c r="J224" s="194"/>
      <c r="K224" s="194"/>
      <c r="L224" s="200"/>
      <c r="M224" s="201"/>
      <c r="N224" s="202"/>
      <c r="O224" s="202"/>
      <c r="P224" s="202"/>
      <c r="Q224" s="202"/>
      <c r="R224" s="202"/>
      <c r="S224" s="202"/>
      <c r="T224" s="203"/>
      <c r="AT224" s="204" t="s">
        <v>130</v>
      </c>
      <c r="AU224" s="204" t="s">
        <v>82</v>
      </c>
      <c r="AV224" s="10" t="s">
        <v>82</v>
      </c>
      <c r="AW224" s="10" t="s">
        <v>37</v>
      </c>
      <c r="AX224" s="10" t="s">
        <v>24</v>
      </c>
      <c r="AY224" s="204" t="s">
        <v>122</v>
      </c>
    </row>
    <row r="225" spans="2:65" s="1" customFormat="1" ht="25.5" customHeight="1">
      <c r="B225" s="39"/>
      <c r="C225" s="181" t="s">
        <v>620</v>
      </c>
      <c r="D225" s="181" t="s">
        <v>123</v>
      </c>
      <c r="E225" s="182" t="s">
        <v>398</v>
      </c>
      <c r="F225" s="183" t="s">
        <v>399</v>
      </c>
      <c r="G225" s="184" t="s">
        <v>270</v>
      </c>
      <c r="H225" s="185">
        <v>601.25</v>
      </c>
      <c r="I225" s="186"/>
      <c r="J225" s="187">
        <f>ROUND(I225*H225,2)</f>
        <v>0</v>
      </c>
      <c r="K225" s="183" t="s">
        <v>127</v>
      </c>
      <c r="L225" s="59"/>
      <c r="M225" s="188" t="s">
        <v>22</v>
      </c>
      <c r="N225" s="189" t="s">
        <v>45</v>
      </c>
      <c r="O225" s="40"/>
      <c r="P225" s="190">
        <f>O225*H225</f>
        <v>0</v>
      </c>
      <c r="Q225" s="190">
        <v>0.01162</v>
      </c>
      <c r="R225" s="190">
        <f>Q225*H225</f>
        <v>6.986525</v>
      </c>
      <c r="S225" s="190">
        <v>0</v>
      </c>
      <c r="T225" s="191">
        <f>S225*H225</f>
        <v>0</v>
      </c>
      <c r="AR225" s="23" t="s">
        <v>138</v>
      </c>
      <c r="AT225" s="23" t="s">
        <v>123</v>
      </c>
      <c r="AU225" s="23" t="s">
        <v>82</v>
      </c>
      <c r="AY225" s="23" t="s">
        <v>122</v>
      </c>
      <c r="BE225" s="192">
        <f>IF(N225="základní",J225,0)</f>
        <v>0</v>
      </c>
      <c r="BF225" s="192">
        <f>IF(N225="snížená",J225,0)</f>
        <v>0</v>
      </c>
      <c r="BG225" s="192">
        <f>IF(N225="zákl. přenesená",J225,0)</f>
        <v>0</v>
      </c>
      <c r="BH225" s="192">
        <f>IF(N225="sníž. přenesená",J225,0)</f>
        <v>0</v>
      </c>
      <c r="BI225" s="192">
        <f>IF(N225="nulová",J225,0)</f>
        <v>0</v>
      </c>
      <c r="BJ225" s="23" t="s">
        <v>24</v>
      </c>
      <c r="BK225" s="192">
        <f>ROUND(I225*H225,2)</f>
        <v>0</v>
      </c>
      <c r="BL225" s="23" t="s">
        <v>138</v>
      </c>
      <c r="BM225" s="23" t="s">
        <v>621</v>
      </c>
    </row>
    <row r="226" spans="2:47" s="1" customFormat="1" ht="108">
      <c r="B226" s="39"/>
      <c r="C226" s="61"/>
      <c r="D226" s="195" t="s">
        <v>162</v>
      </c>
      <c r="E226" s="61"/>
      <c r="F226" s="218" t="s">
        <v>401</v>
      </c>
      <c r="G226" s="61"/>
      <c r="H226" s="61"/>
      <c r="I226" s="154"/>
      <c r="J226" s="61"/>
      <c r="K226" s="61"/>
      <c r="L226" s="59"/>
      <c r="M226" s="219"/>
      <c r="N226" s="40"/>
      <c r="O226" s="40"/>
      <c r="P226" s="40"/>
      <c r="Q226" s="40"/>
      <c r="R226" s="40"/>
      <c r="S226" s="40"/>
      <c r="T226" s="76"/>
      <c r="AT226" s="23" t="s">
        <v>162</v>
      </c>
      <c r="AU226" s="23" t="s">
        <v>82</v>
      </c>
    </row>
    <row r="227" spans="2:51" s="10" customFormat="1" ht="13.5">
      <c r="B227" s="193"/>
      <c r="C227" s="194"/>
      <c r="D227" s="195" t="s">
        <v>130</v>
      </c>
      <c r="E227" s="196" t="s">
        <v>22</v>
      </c>
      <c r="F227" s="197" t="s">
        <v>578</v>
      </c>
      <c r="G227" s="194"/>
      <c r="H227" s="198">
        <v>277.5</v>
      </c>
      <c r="I227" s="199"/>
      <c r="J227" s="194"/>
      <c r="K227" s="194"/>
      <c r="L227" s="200"/>
      <c r="M227" s="201"/>
      <c r="N227" s="202"/>
      <c r="O227" s="202"/>
      <c r="P227" s="202"/>
      <c r="Q227" s="202"/>
      <c r="R227" s="202"/>
      <c r="S227" s="202"/>
      <c r="T227" s="203"/>
      <c r="AT227" s="204" t="s">
        <v>130</v>
      </c>
      <c r="AU227" s="204" t="s">
        <v>82</v>
      </c>
      <c r="AV227" s="10" t="s">
        <v>82</v>
      </c>
      <c r="AW227" s="10" t="s">
        <v>37</v>
      </c>
      <c r="AX227" s="10" t="s">
        <v>74</v>
      </c>
      <c r="AY227" s="204" t="s">
        <v>122</v>
      </c>
    </row>
    <row r="228" spans="2:51" s="10" customFormat="1" ht="13.5">
      <c r="B228" s="193"/>
      <c r="C228" s="194"/>
      <c r="D228" s="195" t="s">
        <v>130</v>
      </c>
      <c r="E228" s="196" t="s">
        <v>22</v>
      </c>
      <c r="F228" s="197" t="s">
        <v>579</v>
      </c>
      <c r="G228" s="194"/>
      <c r="H228" s="198">
        <v>323.75</v>
      </c>
      <c r="I228" s="199"/>
      <c r="J228" s="194"/>
      <c r="K228" s="194"/>
      <c r="L228" s="200"/>
      <c r="M228" s="201"/>
      <c r="N228" s="202"/>
      <c r="O228" s="202"/>
      <c r="P228" s="202"/>
      <c r="Q228" s="202"/>
      <c r="R228" s="202"/>
      <c r="S228" s="202"/>
      <c r="T228" s="203"/>
      <c r="AT228" s="204" t="s">
        <v>130</v>
      </c>
      <c r="AU228" s="204" t="s">
        <v>82</v>
      </c>
      <c r="AV228" s="10" t="s">
        <v>82</v>
      </c>
      <c r="AW228" s="10" t="s">
        <v>37</v>
      </c>
      <c r="AX228" s="10" t="s">
        <v>74</v>
      </c>
      <c r="AY228" s="204" t="s">
        <v>122</v>
      </c>
    </row>
    <row r="229" spans="2:51" s="12" customFormat="1" ht="13.5">
      <c r="B229" s="220"/>
      <c r="C229" s="221"/>
      <c r="D229" s="195" t="s">
        <v>130</v>
      </c>
      <c r="E229" s="222" t="s">
        <v>22</v>
      </c>
      <c r="F229" s="223" t="s">
        <v>256</v>
      </c>
      <c r="G229" s="221"/>
      <c r="H229" s="224">
        <v>601.25</v>
      </c>
      <c r="I229" s="225"/>
      <c r="J229" s="221"/>
      <c r="K229" s="221"/>
      <c r="L229" s="226"/>
      <c r="M229" s="227"/>
      <c r="N229" s="228"/>
      <c r="O229" s="228"/>
      <c r="P229" s="228"/>
      <c r="Q229" s="228"/>
      <c r="R229" s="228"/>
      <c r="S229" s="228"/>
      <c r="T229" s="229"/>
      <c r="AT229" s="230" t="s">
        <v>130</v>
      </c>
      <c r="AU229" s="230" t="s">
        <v>82</v>
      </c>
      <c r="AV229" s="12" t="s">
        <v>138</v>
      </c>
      <c r="AW229" s="12" t="s">
        <v>37</v>
      </c>
      <c r="AX229" s="12" t="s">
        <v>24</v>
      </c>
      <c r="AY229" s="230" t="s">
        <v>122</v>
      </c>
    </row>
    <row r="230" spans="2:65" s="1" customFormat="1" ht="25.5" customHeight="1">
      <c r="B230" s="39"/>
      <c r="C230" s="181" t="s">
        <v>622</v>
      </c>
      <c r="D230" s="181" t="s">
        <v>123</v>
      </c>
      <c r="E230" s="182" t="s">
        <v>623</v>
      </c>
      <c r="F230" s="183" t="s">
        <v>624</v>
      </c>
      <c r="G230" s="184" t="s">
        <v>270</v>
      </c>
      <c r="H230" s="185">
        <v>323.75</v>
      </c>
      <c r="I230" s="186"/>
      <c r="J230" s="187">
        <f>ROUND(I230*H230,2)</f>
        <v>0</v>
      </c>
      <c r="K230" s="183" t="s">
        <v>127</v>
      </c>
      <c r="L230" s="59"/>
      <c r="M230" s="188" t="s">
        <v>22</v>
      </c>
      <c r="N230" s="189" t="s">
        <v>45</v>
      </c>
      <c r="O230" s="40"/>
      <c r="P230" s="190">
        <f>O230*H230</f>
        <v>0</v>
      </c>
      <c r="Q230" s="190">
        <v>0.03908</v>
      </c>
      <c r="R230" s="190">
        <f>Q230*H230</f>
        <v>12.652149999999999</v>
      </c>
      <c r="S230" s="190">
        <v>0</v>
      </c>
      <c r="T230" s="191">
        <f>S230*H230</f>
        <v>0</v>
      </c>
      <c r="AR230" s="23" t="s">
        <v>138</v>
      </c>
      <c r="AT230" s="23" t="s">
        <v>123</v>
      </c>
      <c r="AU230" s="23" t="s">
        <v>82</v>
      </c>
      <c r="AY230" s="23" t="s">
        <v>122</v>
      </c>
      <c r="BE230" s="192">
        <f>IF(N230="základní",J230,0)</f>
        <v>0</v>
      </c>
      <c r="BF230" s="192">
        <f>IF(N230="snížená",J230,0)</f>
        <v>0</v>
      </c>
      <c r="BG230" s="192">
        <f>IF(N230="zákl. přenesená",J230,0)</f>
        <v>0</v>
      </c>
      <c r="BH230" s="192">
        <f>IF(N230="sníž. přenesená",J230,0)</f>
        <v>0</v>
      </c>
      <c r="BI230" s="192">
        <f>IF(N230="nulová",J230,0)</f>
        <v>0</v>
      </c>
      <c r="BJ230" s="23" t="s">
        <v>24</v>
      </c>
      <c r="BK230" s="192">
        <f>ROUND(I230*H230,2)</f>
        <v>0</v>
      </c>
      <c r="BL230" s="23" t="s">
        <v>138</v>
      </c>
      <c r="BM230" s="23" t="s">
        <v>625</v>
      </c>
    </row>
    <row r="231" spans="2:47" s="1" customFormat="1" ht="108">
      <c r="B231" s="39"/>
      <c r="C231" s="61"/>
      <c r="D231" s="195" t="s">
        <v>162</v>
      </c>
      <c r="E231" s="61"/>
      <c r="F231" s="218" t="s">
        <v>626</v>
      </c>
      <c r="G231" s="61"/>
      <c r="H231" s="61"/>
      <c r="I231" s="154"/>
      <c r="J231" s="61"/>
      <c r="K231" s="61"/>
      <c r="L231" s="59"/>
      <c r="M231" s="219"/>
      <c r="N231" s="40"/>
      <c r="O231" s="40"/>
      <c r="P231" s="40"/>
      <c r="Q231" s="40"/>
      <c r="R231" s="40"/>
      <c r="S231" s="40"/>
      <c r="T231" s="76"/>
      <c r="AT231" s="23" t="s">
        <v>162</v>
      </c>
      <c r="AU231" s="23" t="s">
        <v>82</v>
      </c>
    </row>
    <row r="232" spans="2:51" s="10" customFormat="1" ht="13.5">
      <c r="B232" s="193"/>
      <c r="C232" s="194"/>
      <c r="D232" s="195" t="s">
        <v>130</v>
      </c>
      <c r="E232" s="196" t="s">
        <v>22</v>
      </c>
      <c r="F232" s="197" t="s">
        <v>579</v>
      </c>
      <c r="G232" s="194"/>
      <c r="H232" s="198">
        <v>323.75</v>
      </c>
      <c r="I232" s="199"/>
      <c r="J232" s="194"/>
      <c r="K232" s="194"/>
      <c r="L232" s="200"/>
      <c r="M232" s="201"/>
      <c r="N232" s="202"/>
      <c r="O232" s="202"/>
      <c r="P232" s="202"/>
      <c r="Q232" s="202"/>
      <c r="R232" s="202"/>
      <c r="S232" s="202"/>
      <c r="T232" s="203"/>
      <c r="AT232" s="204" t="s">
        <v>130</v>
      </c>
      <c r="AU232" s="204" t="s">
        <v>82</v>
      </c>
      <c r="AV232" s="10" t="s">
        <v>82</v>
      </c>
      <c r="AW232" s="10" t="s">
        <v>37</v>
      </c>
      <c r="AX232" s="10" t="s">
        <v>24</v>
      </c>
      <c r="AY232" s="204" t="s">
        <v>122</v>
      </c>
    </row>
    <row r="233" spans="2:65" s="1" customFormat="1" ht="25.5" customHeight="1">
      <c r="B233" s="39"/>
      <c r="C233" s="181" t="s">
        <v>627</v>
      </c>
      <c r="D233" s="181" t="s">
        <v>123</v>
      </c>
      <c r="E233" s="182" t="s">
        <v>404</v>
      </c>
      <c r="F233" s="183" t="s">
        <v>405</v>
      </c>
      <c r="G233" s="184" t="s">
        <v>270</v>
      </c>
      <c r="H233" s="185">
        <v>647.5</v>
      </c>
      <c r="I233" s="186"/>
      <c r="J233" s="187">
        <f>ROUND(I233*H233,2)</f>
        <v>0</v>
      </c>
      <c r="K233" s="183" t="s">
        <v>127</v>
      </c>
      <c r="L233" s="59"/>
      <c r="M233" s="188" t="s">
        <v>22</v>
      </c>
      <c r="N233" s="189" t="s">
        <v>45</v>
      </c>
      <c r="O233" s="40"/>
      <c r="P233" s="190">
        <f>O233*H233</f>
        <v>0</v>
      </c>
      <c r="Q233" s="190">
        <v>0</v>
      </c>
      <c r="R233" s="190">
        <f>Q233*H233</f>
        <v>0</v>
      </c>
      <c r="S233" s="190">
        <v>0</v>
      </c>
      <c r="T233" s="191">
        <f>S233*H233</f>
        <v>0</v>
      </c>
      <c r="AR233" s="23" t="s">
        <v>138</v>
      </c>
      <c r="AT233" s="23" t="s">
        <v>123</v>
      </c>
      <c r="AU233" s="23" t="s">
        <v>82</v>
      </c>
      <c r="AY233" s="23" t="s">
        <v>122</v>
      </c>
      <c r="BE233" s="192">
        <f>IF(N233="základní",J233,0)</f>
        <v>0</v>
      </c>
      <c r="BF233" s="192">
        <f>IF(N233="snížená",J233,0)</f>
        <v>0</v>
      </c>
      <c r="BG233" s="192">
        <f>IF(N233="zákl. přenesená",J233,0)</f>
        <v>0</v>
      </c>
      <c r="BH233" s="192">
        <f>IF(N233="sníž. přenesená",J233,0)</f>
        <v>0</v>
      </c>
      <c r="BI233" s="192">
        <f>IF(N233="nulová",J233,0)</f>
        <v>0</v>
      </c>
      <c r="BJ233" s="23" t="s">
        <v>24</v>
      </c>
      <c r="BK233" s="192">
        <f>ROUND(I233*H233,2)</f>
        <v>0</v>
      </c>
      <c r="BL233" s="23" t="s">
        <v>138</v>
      </c>
      <c r="BM233" s="23" t="s">
        <v>628</v>
      </c>
    </row>
    <row r="234" spans="2:47" s="1" customFormat="1" ht="40.5">
      <c r="B234" s="39"/>
      <c r="C234" s="61"/>
      <c r="D234" s="195" t="s">
        <v>162</v>
      </c>
      <c r="E234" s="61"/>
      <c r="F234" s="218" t="s">
        <v>407</v>
      </c>
      <c r="G234" s="61"/>
      <c r="H234" s="61"/>
      <c r="I234" s="154"/>
      <c r="J234" s="61"/>
      <c r="K234" s="61"/>
      <c r="L234" s="59"/>
      <c r="M234" s="219"/>
      <c r="N234" s="40"/>
      <c r="O234" s="40"/>
      <c r="P234" s="40"/>
      <c r="Q234" s="40"/>
      <c r="R234" s="40"/>
      <c r="S234" s="40"/>
      <c r="T234" s="76"/>
      <c r="AT234" s="23" t="s">
        <v>162</v>
      </c>
      <c r="AU234" s="23" t="s">
        <v>82</v>
      </c>
    </row>
    <row r="235" spans="2:51" s="10" customFormat="1" ht="13.5">
      <c r="B235" s="193"/>
      <c r="C235" s="194"/>
      <c r="D235" s="195" t="s">
        <v>130</v>
      </c>
      <c r="E235" s="196" t="s">
        <v>22</v>
      </c>
      <c r="F235" s="197" t="s">
        <v>629</v>
      </c>
      <c r="G235" s="194"/>
      <c r="H235" s="198">
        <v>647.5</v>
      </c>
      <c r="I235" s="199"/>
      <c r="J235" s="194"/>
      <c r="K235" s="194"/>
      <c r="L235" s="200"/>
      <c r="M235" s="201"/>
      <c r="N235" s="202"/>
      <c r="O235" s="202"/>
      <c r="P235" s="202"/>
      <c r="Q235" s="202"/>
      <c r="R235" s="202"/>
      <c r="S235" s="202"/>
      <c r="T235" s="203"/>
      <c r="AT235" s="204" t="s">
        <v>130</v>
      </c>
      <c r="AU235" s="204" t="s">
        <v>82</v>
      </c>
      <c r="AV235" s="10" t="s">
        <v>82</v>
      </c>
      <c r="AW235" s="10" t="s">
        <v>37</v>
      </c>
      <c r="AX235" s="10" t="s">
        <v>24</v>
      </c>
      <c r="AY235" s="204" t="s">
        <v>122</v>
      </c>
    </row>
    <row r="236" spans="2:65" s="1" customFormat="1" ht="25.5" customHeight="1">
      <c r="B236" s="39"/>
      <c r="C236" s="181" t="s">
        <v>630</v>
      </c>
      <c r="D236" s="181" t="s">
        <v>123</v>
      </c>
      <c r="E236" s="182" t="s">
        <v>631</v>
      </c>
      <c r="F236" s="183" t="s">
        <v>632</v>
      </c>
      <c r="G236" s="184" t="s">
        <v>270</v>
      </c>
      <c r="H236" s="185">
        <v>1.5</v>
      </c>
      <c r="I236" s="186"/>
      <c r="J236" s="187">
        <f>ROUND(I236*H236,2)</f>
        <v>0</v>
      </c>
      <c r="K236" s="183" t="s">
        <v>127</v>
      </c>
      <c r="L236" s="59"/>
      <c r="M236" s="188" t="s">
        <v>22</v>
      </c>
      <c r="N236" s="189" t="s">
        <v>45</v>
      </c>
      <c r="O236" s="40"/>
      <c r="P236" s="190">
        <f>O236*H236</f>
        <v>0</v>
      </c>
      <c r="Q236" s="190">
        <v>0.01943</v>
      </c>
      <c r="R236" s="190">
        <f>Q236*H236</f>
        <v>0.029144999999999997</v>
      </c>
      <c r="S236" s="190">
        <v>0</v>
      </c>
      <c r="T236" s="191">
        <f>S236*H236</f>
        <v>0</v>
      </c>
      <c r="AR236" s="23" t="s">
        <v>138</v>
      </c>
      <c r="AT236" s="23" t="s">
        <v>123</v>
      </c>
      <c r="AU236" s="23" t="s">
        <v>82</v>
      </c>
      <c r="AY236" s="23" t="s">
        <v>122</v>
      </c>
      <c r="BE236" s="192">
        <f>IF(N236="základní",J236,0)</f>
        <v>0</v>
      </c>
      <c r="BF236" s="192">
        <f>IF(N236="snížená",J236,0)</f>
        <v>0</v>
      </c>
      <c r="BG236" s="192">
        <f>IF(N236="zákl. přenesená",J236,0)</f>
        <v>0</v>
      </c>
      <c r="BH236" s="192">
        <f>IF(N236="sníž. přenesená",J236,0)</f>
        <v>0</v>
      </c>
      <c r="BI236" s="192">
        <f>IF(N236="nulová",J236,0)</f>
        <v>0</v>
      </c>
      <c r="BJ236" s="23" t="s">
        <v>24</v>
      </c>
      <c r="BK236" s="192">
        <f>ROUND(I236*H236,2)</f>
        <v>0</v>
      </c>
      <c r="BL236" s="23" t="s">
        <v>138</v>
      </c>
      <c r="BM236" s="23" t="s">
        <v>633</v>
      </c>
    </row>
    <row r="237" spans="2:47" s="1" customFormat="1" ht="135">
      <c r="B237" s="39"/>
      <c r="C237" s="61"/>
      <c r="D237" s="195" t="s">
        <v>162</v>
      </c>
      <c r="E237" s="61"/>
      <c r="F237" s="218" t="s">
        <v>634</v>
      </c>
      <c r="G237" s="61"/>
      <c r="H237" s="61"/>
      <c r="I237" s="154"/>
      <c r="J237" s="61"/>
      <c r="K237" s="61"/>
      <c r="L237" s="59"/>
      <c r="M237" s="219"/>
      <c r="N237" s="40"/>
      <c r="O237" s="40"/>
      <c r="P237" s="40"/>
      <c r="Q237" s="40"/>
      <c r="R237" s="40"/>
      <c r="S237" s="40"/>
      <c r="T237" s="76"/>
      <c r="AT237" s="23" t="s">
        <v>162</v>
      </c>
      <c r="AU237" s="23" t="s">
        <v>82</v>
      </c>
    </row>
    <row r="238" spans="2:51" s="10" customFormat="1" ht="13.5">
      <c r="B238" s="193"/>
      <c r="C238" s="194"/>
      <c r="D238" s="195" t="s">
        <v>130</v>
      </c>
      <c r="E238" s="196" t="s">
        <v>22</v>
      </c>
      <c r="F238" s="197" t="s">
        <v>635</v>
      </c>
      <c r="G238" s="194"/>
      <c r="H238" s="198">
        <v>1.5</v>
      </c>
      <c r="I238" s="199"/>
      <c r="J238" s="194"/>
      <c r="K238" s="194"/>
      <c r="L238" s="200"/>
      <c r="M238" s="201"/>
      <c r="N238" s="202"/>
      <c r="O238" s="202"/>
      <c r="P238" s="202"/>
      <c r="Q238" s="202"/>
      <c r="R238" s="202"/>
      <c r="S238" s="202"/>
      <c r="T238" s="203"/>
      <c r="AT238" s="204" t="s">
        <v>130</v>
      </c>
      <c r="AU238" s="204" t="s">
        <v>82</v>
      </c>
      <c r="AV238" s="10" t="s">
        <v>82</v>
      </c>
      <c r="AW238" s="10" t="s">
        <v>37</v>
      </c>
      <c r="AX238" s="10" t="s">
        <v>24</v>
      </c>
      <c r="AY238" s="204" t="s">
        <v>122</v>
      </c>
    </row>
    <row r="239" spans="2:65" s="1" customFormat="1" ht="16.5" customHeight="1">
      <c r="B239" s="39"/>
      <c r="C239" s="181" t="s">
        <v>636</v>
      </c>
      <c r="D239" s="181" t="s">
        <v>123</v>
      </c>
      <c r="E239" s="182" t="s">
        <v>637</v>
      </c>
      <c r="F239" s="183" t="s">
        <v>638</v>
      </c>
      <c r="G239" s="184" t="s">
        <v>244</v>
      </c>
      <c r="H239" s="185">
        <v>2</v>
      </c>
      <c r="I239" s="186"/>
      <c r="J239" s="187">
        <f>ROUND(I239*H239,2)</f>
        <v>0</v>
      </c>
      <c r="K239" s="183" t="s">
        <v>127</v>
      </c>
      <c r="L239" s="59"/>
      <c r="M239" s="188" t="s">
        <v>22</v>
      </c>
      <c r="N239" s="189" t="s">
        <v>45</v>
      </c>
      <c r="O239" s="40"/>
      <c r="P239" s="190">
        <f>O239*H239</f>
        <v>0</v>
      </c>
      <c r="Q239" s="190">
        <v>1.63721</v>
      </c>
      <c r="R239" s="190">
        <f>Q239*H239</f>
        <v>3.27442</v>
      </c>
      <c r="S239" s="190">
        <v>0</v>
      </c>
      <c r="T239" s="191">
        <f>S239*H239</f>
        <v>0</v>
      </c>
      <c r="AR239" s="23" t="s">
        <v>138</v>
      </c>
      <c r="AT239" s="23" t="s">
        <v>123</v>
      </c>
      <c r="AU239" s="23" t="s">
        <v>82</v>
      </c>
      <c r="AY239" s="23" t="s">
        <v>122</v>
      </c>
      <c r="BE239" s="192">
        <f>IF(N239="základní",J239,0)</f>
        <v>0</v>
      </c>
      <c r="BF239" s="192">
        <f>IF(N239="snížená",J239,0)</f>
        <v>0</v>
      </c>
      <c r="BG239" s="192">
        <f>IF(N239="zákl. přenesená",J239,0)</f>
        <v>0</v>
      </c>
      <c r="BH239" s="192">
        <f>IF(N239="sníž. přenesená",J239,0)</f>
        <v>0</v>
      </c>
      <c r="BI239" s="192">
        <f>IF(N239="nulová",J239,0)</f>
        <v>0</v>
      </c>
      <c r="BJ239" s="23" t="s">
        <v>24</v>
      </c>
      <c r="BK239" s="192">
        <f>ROUND(I239*H239,2)</f>
        <v>0</v>
      </c>
      <c r="BL239" s="23" t="s">
        <v>138</v>
      </c>
      <c r="BM239" s="23" t="s">
        <v>639</v>
      </c>
    </row>
    <row r="240" spans="2:47" s="1" customFormat="1" ht="54">
      <c r="B240" s="39"/>
      <c r="C240" s="61"/>
      <c r="D240" s="195" t="s">
        <v>162</v>
      </c>
      <c r="E240" s="61"/>
      <c r="F240" s="218" t="s">
        <v>640</v>
      </c>
      <c r="G240" s="61"/>
      <c r="H240" s="61"/>
      <c r="I240" s="154"/>
      <c r="J240" s="61"/>
      <c r="K240" s="61"/>
      <c r="L240" s="59"/>
      <c r="M240" s="219"/>
      <c r="N240" s="40"/>
      <c r="O240" s="40"/>
      <c r="P240" s="40"/>
      <c r="Q240" s="40"/>
      <c r="R240" s="40"/>
      <c r="S240" s="40"/>
      <c r="T240" s="76"/>
      <c r="AT240" s="23" t="s">
        <v>162</v>
      </c>
      <c r="AU240" s="23" t="s">
        <v>82</v>
      </c>
    </row>
    <row r="241" spans="2:65" s="1" customFormat="1" ht="38.25" customHeight="1">
      <c r="B241" s="39"/>
      <c r="C241" s="181" t="s">
        <v>641</v>
      </c>
      <c r="D241" s="181" t="s">
        <v>123</v>
      </c>
      <c r="E241" s="182" t="s">
        <v>642</v>
      </c>
      <c r="F241" s="183" t="s">
        <v>643</v>
      </c>
      <c r="G241" s="184" t="s">
        <v>312</v>
      </c>
      <c r="H241" s="185">
        <v>1220.1</v>
      </c>
      <c r="I241" s="186"/>
      <c r="J241" s="187">
        <f>ROUND(I241*H241,2)</f>
        <v>0</v>
      </c>
      <c r="K241" s="183" t="s">
        <v>22</v>
      </c>
      <c r="L241" s="59"/>
      <c r="M241" s="188" t="s">
        <v>22</v>
      </c>
      <c r="N241" s="189" t="s">
        <v>45</v>
      </c>
      <c r="O241" s="40"/>
      <c r="P241" s="190">
        <f>O241*H241</f>
        <v>0</v>
      </c>
      <c r="Q241" s="190">
        <v>0.00095</v>
      </c>
      <c r="R241" s="190">
        <f>Q241*H241</f>
        <v>1.159095</v>
      </c>
      <c r="S241" s="190">
        <v>0.001</v>
      </c>
      <c r="T241" s="191">
        <f>S241*H241</f>
        <v>1.2201</v>
      </c>
      <c r="AR241" s="23" t="s">
        <v>138</v>
      </c>
      <c r="AT241" s="23" t="s">
        <v>123</v>
      </c>
      <c r="AU241" s="23" t="s">
        <v>82</v>
      </c>
      <c r="AY241" s="23" t="s">
        <v>122</v>
      </c>
      <c r="BE241" s="192">
        <f>IF(N241="základní",J241,0)</f>
        <v>0</v>
      </c>
      <c r="BF241" s="192">
        <f>IF(N241="snížená",J241,0)</f>
        <v>0</v>
      </c>
      <c r="BG241" s="192">
        <f>IF(N241="zákl. přenesená",J241,0)</f>
        <v>0</v>
      </c>
      <c r="BH241" s="192">
        <f>IF(N241="sníž. přenesená",J241,0)</f>
        <v>0</v>
      </c>
      <c r="BI241" s="192">
        <f>IF(N241="nulová",J241,0)</f>
        <v>0</v>
      </c>
      <c r="BJ241" s="23" t="s">
        <v>24</v>
      </c>
      <c r="BK241" s="192">
        <f>ROUND(I241*H241,2)</f>
        <v>0</v>
      </c>
      <c r="BL241" s="23" t="s">
        <v>138</v>
      </c>
      <c r="BM241" s="23" t="s">
        <v>644</v>
      </c>
    </row>
    <row r="242" spans="2:51" s="13" customFormat="1" ht="13.5">
      <c r="B242" s="243"/>
      <c r="C242" s="244"/>
      <c r="D242" s="195" t="s">
        <v>130</v>
      </c>
      <c r="E242" s="245" t="s">
        <v>22</v>
      </c>
      <c r="F242" s="246" t="s">
        <v>645</v>
      </c>
      <c r="G242" s="244"/>
      <c r="H242" s="245" t="s">
        <v>22</v>
      </c>
      <c r="I242" s="247"/>
      <c r="J242" s="244"/>
      <c r="K242" s="244"/>
      <c r="L242" s="248"/>
      <c r="M242" s="249"/>
      <c r="N242" s="250"/>
      <c r="O242" s="250"/>
      <c r="P242" s="250"/>
      <c r="Q242" s="250"/>
      <c r="R242" s="250"/>
      <c r="S242" s="250"/>
      <c r="T242" s="251"/>
      <c r="AT242" s="252" t="s">
        <v>130</v>
      </c>
      <c r="AU242" s="252" t="s">
        <v>82</v>
      </c>
      <c r="AV242" s="13" t="s">
        <v>24</v>
      </c>
      <c r="AW242" s="13" t="s">
        <v>37</v>
      </c>
      <c r="AX242" s="13" t="s">
        <v>74</v>
      </c>
      <c r="AY242" s="252" t="s">
        <v>122</v>
      </c>
    </row>
    <row r="243" spans="2:51" s="10" customFormat="1" ht="13.5">
      <c r="B243" s="193"/>
      <c r="C243" s="194"/>
      <c r="D243" s="195" t="s">
        <v>130</v>
      </c>
      <c r="E243" s="196" t="s">
        <v>22</v>
      </c>
      <c r="F243" s="197" t="s">
        <v>646</v>
      </c>
      <c r="G243" s="194"/>
      <c r="H243" s="198">
        <v>1220.1</v>
      </c>
      <c r="I243" s="199"/>
      <c r="J243" s="194"/>
      <c r="K243" s="194"/>
      <c r="L243" s="200"/>
      <c r="M243" s="201"/>
      <c r="N243" s="202"/>
      <c r="O243" s="202"/>
      <c r="P243" s="202"/>
      <c r="Q243" s="202"/>
      <c r="R243" s="202"/>
      <c r="S243" s="202"/>
      <c r="T243" s="203"/>
      <c r="AT243" s="204" t="s">
        <v>130</v>
      </c>
      <c r="AU243" s="204" t="s">
        <v>82</v>
      </c>
      <c r="AV243" s="10" t="s">
        <v>82</v>
      </c>
      <c r="AW243" s="10" t="s">
        <v>37</v>
      </c>
      <c r="AX243" s="10" t="s">
        <v>24</v>
      </c>
      <c r="AY243" s="204" t="s">
        <v>122</v>
      </c>
    </row>
    <row r="244" spans="2:65" s="1" customFormat="1" ht="16.5" customHeight="1">
      <c r="B244" s="39"/>
      <c r="C244" s="181" t="s">
        <v>647</v>
      </c>
      <c r="D244" s="181" t="s">
        <v>123</v>
      </c>
      <c r="E244" s="182" t="s">
        <v>648</v>
      </c>
      <c r="F244" s="183" t="s">
        <v>649</v>
      </c>
      <c r="G244" s="184" t="s">
        <v>244</v>
      </c>
      <c r="H244" s="185">
        <v>1.995</v>
      </c>
      <c r="I244" s="186"/>
      <c r="J244" s="187">
        <f>ROUND(I244*H244,2)</f>
        <v>0</v>
      </c>
      <c r="K244" s="183" t="s">
        <v>22</v>
      </c>
      <c r="L244" s="59"/>
      <c r="M244" s="188" t="s">
        <v>22</v>
      </c>
      <c r="N244" s="189" t="s">
        <v>45</v>
      </c>
      <c r="O244" s="40"/>
      <c r="P244" s="190">
        <f>O244*H244</f>
        <v>0</v>
      </c>
      <c r="Q244" s="190">
        <v>0</v>
      </c>
      <c r="R244" s="190">
        <f>Q244*H244</f>
        <v>0</v>
      </c>
      <c r="S244" s="190">
        <v>0</v>
      </c>
      <c r="T244" s="191">
        <f>S244*H244</f>
        <v>0</v>
      </c>
      <c r="AR244" s="23" t="s">
        <v>138</v>
      </c>
      <c r="AT244" s="23" t="s">
        <v>123</v>
      </c>
      <c r="AU244" s="23" t="s">
        <v>82</v>
      </c>
      <c r="AY244" s="23" t="s">
        <v>122</v>
      </c>
      <c r="BE244" s="192">
        <f>IF(N244="základní",J244,0)</f>
        <v>0</v>
      </c>
      <c r="BF244" s="192">
        <f>IF(N244="snížená",J244,0)</f>
        <v>0</v>
      </c>
      <c r="BG244" s="192">
        <f>IF(N244="zákl. přenesená",J244,0)</f>
        <v>0</v>
      </c>
      <c r="BH244" s="192">
        <f>IF(N244="sníž. přenesená",J244,0)</f>
        <v>0</v>
      </c>
      <c r="BI244" s="192">
        <f>IF(N244="nulová",J244,0)</f>
        <v>0</v>
      </c>
      <c r="BJ244" s="23" t="s">
        <v>24</v>
      </c>
      <c r="BK244" s="192">
        <f>ROUND(I244*H244,2)</f>
        <v>0</v>
      </c>
      <c r="BL244" s="23" t="s">
        <v>138</v>
      </c>
      <c r="BM244" s="23" t="s">
        <v>650</v>
      </c>
    </row>
    <row r="245" spans="2:51" s="10" customFormat="1" ht="13.5">
      <c r="B245" s="193"/>
      <c r="C245" s="194"/>
      <c r="D245" s="195" t="s">
        <v>130</v>
      </c>
      <c r="E245" s="196" t="s">
        <v>22</v>
      </c>
      <c r="F245" s="197" t="s">
        <v>651</v>
      </c>
      <c r="G245" s="194"/>
      <c r="H245" s="198">
        <v>1.425</v>
      </c>
      <c r="I245" s="199"/>
      <c r="J245" s="194"/>
      <c r="K245" s="194"/>
      <c r="L245" s="200"/>
      <c r="M245" s="201"/>
      <c r="N245" s="202"/>
      <c r="O245" s="202"/>
      <c r="P245" s="202"/>
      <c r="Q245" s="202"/>
      <c r="R245" s="202"/>
      <c r="S245" s="202"/>
      <c r="T245" s="203"/>
      <c r="AT245" s="204" t="s">
        <v>130</v>
      </c>
      <c r="AU245" s="204" t="s">
        <v>82</v>
      </c>
      <c r="AV245" s="10" t="s">
        <v>82</v>
      </c>
      <c r="AW245" s="10" t="s">
        <v>37</v>
      </c>
      <c r="AX245" s="10" t="s">
        <v>74</v>
      </c>
      <c r="AY245" s="204" t="s">
        <v>122</v>
      </c>
    </row>
    <row r="246" spans="2:51" s="10" customFormat="1" ht="13.5">
      <c r="B246" s="193"/>
      <c r="C246" s="194"/>
      <c r="D246" s="195" t="s">
        <v>130</v>
      </c>
      <c r="E246" s="196" t="s">
        <v>22</v>
      </c>
      <c r="F246" s="197" t="s">
        <v>652</v>
      </c>
      <c r="G246" s="194"/>
      <c r="H246" s="198">
        <v>0.57</v>
      </c>
      <c r="I246" s="199"/>
      <c r="J246" s="194"/>
      <c r="K246" s="194"/>
      <c r="L246" s="200"/>
      <c r="M246" s="201"/>
      <c r="N246" s="202"/>
      <c r="O246" s="202"/>
      <c r="P246" s="202"/>
      <c r="Q246" s="202"/>
      <c r="R246" s="202"/>
      <c r="S246" s="202"/>
      <c r="T246" s="203"/>
      <c r="AT246" s="204" t="s">
        <v>130</v>
      </c>
      <c r="AU246" s="204" t="s">
        <v>82</v>
      </c>
      <c r="AV246" s="10" t="s">
        <v>82</v>
      </c>
      <c r="AW246" s="10" t="s">
        <v>37</v>
      </c>
      <c r="AX246" s="10" t="s">
        <v>74</v>
      </c>
      <c r="AY246" s="204" t="s">
        <v>122</v>
      </c>
    </row>
    <row r="247" spans="2:51" s="12" customFormat="1" ht="13.5">
      <c r="B247" s="220"/>
      <c r="C247" s="221"/>
      <c r="D247" s="195" t="s">
        <v>130</v>
      </c>
      <c r="E247" s="222" t="s">
        <v>22</v>
      </c>
      <c r="F247" s="223" t="s">
        <v>256</v>
      </c>
      <c r="G247" s="221"/>
      <c r="H247" s="224">
        <v>1.995</v>
      </c>
      <c r="I247" s="225"/>
      <c r="J247" s="221"/>
      <c r="K247" s="221"/>
      <c r="L247" s="226"/>
      <c r="M247" s="227"/>
      <c r="N247" s="228"/>
      <c r="O247" s="228"/>
      <c r="P247" s="228"/>
      <c r="Q247" s="228"/>
      <c r="R247" s="228"/>
      <c r="S247" s="228"/>
      <c r="T247" s="229"/>
      <c r="AT247" s="230" t="s">
        <v>130</v>
      </c>
      <c r="AU247" s="230" t="s">
        <v>82</v>
      </c>
      <c r="AV247" s="12" t="s">
        <v>138</v>
      </c>
      <c r="AW247" s="12" t="s">
        <v>37</v>
      </c>
      <c r="AX247" s="12" t="s">
        <v>24</v>
      </c>
      <c r="AY247" s="230" t="s">
        <v>122</v>
      </c>
    </row>
    <row r="248" spans="2:65" s="1" customFormat="1" ht="16.5" customHeight="1">
      <c r="B248" s="39"/>
      <c r="C248" s="181" t="s">
        <v>653</v>
      </c>
      <c r="D248" s="181" t="s">
        <v>123</v>
      </c>
      <c r="E248" s="182" t="s">
        <v>654</v>
      </c>
      <c r="F248" s="183" t="s">
        <v>655</v>
      </c>
      <c r="G248" s="184" t="s">
        <v>270</v>
      </c>
      <c r="H248" s="185">
        <v>601.25</v>
      </c>
      <c r="I248" s="186"/>
      <c r="J248" s="187">
        <f>ROUND(I248*H248,2)</f>
        <v>0</v>
      </c>
      <c r="K248" s="183" t="s">
        <v>22</v>
      </c>
      <c r="L248" s="59"/>
      <c r="M248" s="188" t="s">
        <v>22</v>
      </c>
      <c r="N248" s="189" t="s">
        <v>45</v>
      </c>
      <c r="O248" s="40"/>
      <c r="P248" s="190">
        <f>O248*H248</f>
        <v>0</v>
      </c>
      <c r="Q248" s="190">
        <v>0</v>
      </c>
      <c r="R248" s="190">
        <f>Q248*H248</f>
        <v>0</v>
      </c>
      <c r="S248" s="190">
        <v>0</v>
      </c>
      <c r="T248" s="191">
        <f>S248*H248</f>
        <v>0</v>
      </c>
      <c r="AR248" s="23" t="s">
        <v>138</v>
      </c>
      <c r="AT248" s="23" t="s">
        <v>123</v>
      </c>
      <c r="AU248" s="23" t="s">
        <v>82</v>
      </c>
      <c r="AY248" s="23" t="s">
        <v>122</v>
      </c>
      <c r="BE248" s="192">
        <f>IF(N248="základní",J248,0)</f>
        <v>0</v>
      </c>
      <c r="BF248" s="192">
        <f>IF(N248="snížená",J248,0)</f>
        <v>0</v>
      </c>
      <c r="BG248" s="192">
        <f>IF(N248="zákl. přenesená",J248,0)</f>
        <v>0</v>
      </c>
      <c r="BH248" s="192">
        <f>IF(N248="sníž. přenesená",J248,0)</f>
        <v>0</v>
      </c>
      <c r="BI248" s="192">
        <f>IF(N248="nulová",J248,0)</f>
        <v>0</v>
      </c>
      <c r="BJ248" s="23" t="s">
        <v>24</v>
      </c>
      <c r="BK248" s="192">
        <f>ROUND(I248*H248,2)</f>
        <v>0</v>
      </c>
      <c r="BL248" s="23" t="s">
        <v>138</v>
      </c>
      <c r="BM248" s="23" t="s">
        <v>656</v>
      </c>
    </row>
    <row r="249" spans="2:51" s="10" customFormat="1" ht="13.5">
      <c r="B249" s="193"/>
      <c r="C249" s="194"/>
      <c r="D249" s="195" t="s">
        <v>130</v>
      </c>
      <c r="E249" s="196" t="s">
        <v>22</v>
      </c>
      <c r="F249" s="197" t="s">
        <v>578</v>
      </c>
      <c r="G249" s="194"/>
      <c r="H249" s="198">
        <v>277.5</v>
      </c>
      <c r="I249" s="199"/>
      <c r="J249" s="194"/>
      <c r="K249" s="194"/>
      <c r="L249" s="200"/>
      <c r="M249" s="201"/>
      <c r="N249" s="202"/>
      <c r="O249" s="202"/>
      <c r="P249" s="202"/>
      <c r="Q249" s="202"/>
      <c r="R249" s="202"/>
      <c r="S249" s="202"/>
      <c r="T249" s="203"/>
      <c r="AT249" s="204" t="s">
        <v>130</v>
      </c>
      <c r="AU249" s="204" t="s">
        <v>82</v>
      </c>
      <c r="AV249" s="10" t="s">
        <v>82</v>
      </c>
      <c r="AW249" s="10" t="s">
        <v>37</v>
      </c>
      <c r="AX249" s="10" t="s">
        <v>74</v>
      </c>
      <c r="AY249" s="204" t="s">
        <v>122</v>
      </c>
    </row>
    <row r="250" spans="2:51" s="10" customFormat="1" ht="13.5">
      <c r="B250" s="193"/>
      <c r="C250" s="194"/>
      <c r="D250" s="195" t="s">
        <v>130</v>
      </c>
      <c r="E250" s="196" t="s">
        <v>22</v>
      </c>
      <c r="F250" s="197" t="s">
        <v>579</v>
      </c>
      <c r="G250" s="194"/>
      <c r="H250" s="198">
        <v>323.75</v>
      </c>
      <c r="I250" s="199"/>
      <c r="J250" s="194"/>
      <c r="K250" s="194"/>
      <c r="L250" s="200"/>
      <c r="M250" s="201"/>
      <c r="N250" s="202"/>
      <c r="O250" s="202"/>
      <c r="P250" s="202"/>
      <c r="Q250" s="202"/>
      <c r="R250" s="202"/>
      <c r="S250" s="202"/>
      <c r="T250" s="203"/>
      <c r="AT250" s="204" t="s">
        <v>130</v>
      </c>
      <c r="AU250" s="204" t="s">
        <v>82</v>
      </c>
      <c r="AV250" s="10" t="s">
        <v>82</v>
      </c>
      <c r="AW250" s="10" t="s">
        <v>37</v>
      </c>
      <c r="AX250" s="10" t="s">
        <v>74</v>
      </c>
      <c r="AY250" s="204" t="s">
        <v>122</v>
      </c>
    </row>
    <row r="251" spans="2:51" s="12" customFormat="1" ht="13.5">
      <c r="B251" s="220"/>
      <c r="C251" s="221"/>
      <c r="D251" s="195" t="s">
        <v>130</v>
      </c>
      <c r="E251" s="222" t="s">
        <v>22</v>
      </c>
      <c r="F251" s="223" t="s">
        <v>256</v>
      </c>
      <c r="G251" s="221"/>
      <c r="H251" s="224">
        <v>601.25</v>
      </c>
      <c r="I251" s="225"/>
      <c r="J251" s="221"/>
      <c r="K251" s="221"/>
      <c r="L251" s="226"/>
      <c r="M251" s="227"/>
      <c r="N251" s="228"/>
      <c r="O251" s="228"/>
      <c r="P251" s="228"/>
      <c r="Q251" s="228"/>
      <c r="R251" s="228"/>
      <c r="S251" s="228"/>
      <c r="T251" s="229"/>
      <c r="AT251" s="230" t="s">
        <v>130</v>
      </c>
      <c r="AU251" s="230" t="s">
        <v>82</v>
      </c>
      <c r="AV251" s="12" t="s">
        <v>138</v>
      </c>
      <c r="AW251" s="12" t="s">
        <v>37</v>
      </c>
      <c r="AX251" s="12" t="s">
        <v>24</v>
      </c>
      <c r="AY251" s="230" t="s">
        <v>122</v>
      </c>
    </row>
    <row r="252" spans="2:63" s="9" customFormat="1" ht="29.85" customHeight="1">
      <c r="B252" s="167"/>
      <c r="C252" s="168"/>
      <c r="D252" s="169" t="s">
        <v>73</v>
      </c>
      <c r="E252" s="216" t="s">
        <v>409</v>
      </c>
      <c r="F252" s="216" t="s">
        <v>410</v>
      </c>
      <c r="G252" s="168"/>
      <c r="H252" s="168"/>
      <c r="I252" s="171"/>
      <c r="J252" s="217">
        <f>BK252</f>
        <v>0</v>
      </c>
      <c r="K252" s="168"/>
      <c r="L252" s="173"/>
      <c r="M252" s="174"/>
      <c r="N252" s="175"/>
      <c r="O252" s="175"/>
      <c r="P252" s="176">
        <f>SUM(P253:P259)</f>
        <v>0</v>
      </c>
      <c r="Q252" s="175"/>
      <c r="R252" s="176">
        <f>SUM(R253:R259)</f>
        <v>0</v>
      </c>
      <c r="S252" s="175"/>
      <c r="T252" s="177">
        <f>SUM(T253:T259)</f>
        <v>0</v>
      </c>
      <c r="AR252" s="178" t="s">
        <v>24</v>
      </c>
      <c r="AT252" s="179" t="s">
        <v>73</v>
      </c>
      <c r="AU252" s="179" t="s">
        <v>24</v>
      </c>
      <c r="AY252" s="178" t="s">
        <v>122</v>
      </c>
      <c r="BK252" s="180">
        <f>SUM(BK253:BK259)</f>
        <v>0</v>
      </c>
    </row>
    <row r="253" spans="2:65" s="1" customFormat="1" ht="25.5" customHeight="1">
      <c r="B253" s="39"/>
      <c r="C253" s="181" t="s">
        <v>657</v>
      </c>
      <c r="D253" s="181" t="s">
        <v>123</v>
      </c>
      <c r="E253" s="182" t="s">
        <v>412</v>
      </c>
      <c r="F253" s="183" t="s">
        <v>413</v>
      </c>
      <c r="G253" s="184" t="s">
        <v>230</v>
      </c>
      <c r="H253" s="185">
        <v>702.562</v>
      </c>
      <c r="I253" s="186"/>
      <c r="J253" s="187">
        <f>ROUND(I253*H253,2)</f>
        <v>0</v>
      </c>
      <c r="K253" s="183" t="s">
        <v>127</v>
      </c>
      <c r="L253" s="59"/>
      <c r="M253" s="188" t="s">
        <v>22</v>
      </c>
      <c r="N253" s="189" t="s">
        <v>45</v>
      </c>
      <c r="O253" s="40"/>
      <c r="P253" s="190">
        <f>O253*H253</f>
        <v>0</v>
      </c>
      <c r="Q253" s="190">
        <v>0</v>
      </c>
      <c r="R253" s="190">
        <f>Q253*H253</f>
        <v>0</v>
      </c>
      <c r="S253" s="190">
        <v>0</v>
      </c>
      <c r="T253" s="191">
        <f>S253*H253</f>
        <v>0</v>
      </c>
      <c r="AR253" s="23" t="s">
        <v>138</v>
      </c>
      <c r="AT253" s="23" t="s">
        <v>123</v>
      </c>
      <c r="AU253" s="23" t="s">
        <v>82</v>
      </c>
      <c r="AY253" s="23" t="s">
        <v>122</v>
      </c>
      <c r="BE253" s="192">
        <f>IF(N253="základní",J253,0)</f>
        <v>0</v>
      </c>
      <c r="BF253" s="192">
        <f>IF(N253="snížená",J253,0)</f>
        <v>0</v>
      </c>
      <c r="BG253" s="192">
        <f>IF(N253="zákl. přenesená",J253,0)</f>
        <v>0</v>
      </c>
      <c r="BH253" s="192">
        <f>IF(N253="sníž. přenesená",J253,0)</f>
        <v>0</v>
      </c>
      <c r="BI253" s="192">
        <f>IF(N253="nulová",J253,0)</f>
        <v>0</v>
      </c>
      <c r="BJ253" s="23" t="s">
        <v>24</v>
      </c>
      <c r="BK253" s="192">
        <f>ROUND(I253*H253,2)</f>
        <v>0</v>
      </c>
      <c r="BL253" s="23" t="s">
        <v>138</v>
      </c>
      <c r="BM253" s="23" t="s">
        <v>658</v>
      </c>
    </row>
    <row r="254" spans="2:47" s="1" customFormat="1" ht="81">
      <c r="B254" s="39"/>
      <c r="C254" s="61"/>
      <c r="D254" s="195" t="s">
        <v>162</v>
      </c>
      <c r="E254" s="61"/>
      <c r="F254" s="218" t="s">
        <v>415</v>
      </c>
      <c r="G254" s="61"/>
      <c r="H254" s="61"/>
      <c r="I254" s="154"/>
      <c r="J254" s="61"/>
      <c r="K254" s="61"/>
      <c r="L254" s="59"/>
      <c r="M254" s="219"/>
      <c r="N254" s="40"/>
      <c r="O254" s="40"/>
      <c r="P254" s="40"/>
      <c r="Q254" s="40"/>
      <c r="R254" s="40"/>
      <c r="S254" s="40"/>
      <c r="T254" s="76"/>
      <c r="AT254" s="23" t="s">
        <v>162</v>
      </c>
      <c r="AU254" s="23" t="s">
        <v>82</v>
      </c>
    </row>
    <row r="255" spans="2:65" s="1" customFormat="1" ht="38.25" customHeight="1">
      <c r="B255" s="39"/>
      <c r="C255" s="181" t="s">
        <v>659</v>
      </c>
      <c r="D255" s="181" t="s">
        <v>123</v>
      </c>
      <c r="E255" s="182" t="s">
        <v>417</v>
      </c>
      <c r="F255" s="183" t="s">
        <v>418</v>
      </c>
      <c r="G255" s="184" t="s">
        <v>230</v>
      </c>
      <c r="H255" s="185">
        <v>16861.488</v>
      </c>
      <c r="I255" s="186"/>
      <c r="J255" s="187">
        <f>ROUND(I255*H255,2)</f>
        <v>0</v>
      </c>
      <c r="K255" s="183" t="s">
        <v>127</v>
      </c>
      <c r="L255" s="59"/>
      <c r="M255" s="188" t="s">
        <v>22</v>
      </c>
      <c r="N255" s="189" t="s">
        <v>45</v>
      </c>
      <c r="O255" s="40"/>
      <c r="P255" s="190">
        <f>O255*H255</f>
        <v>0</v>
      </c>
      <c r="Q255" s="190">
        <v>0</v>
      </c>
      <c r="R255" s="190">
        <f>Q255*H255</f>
        <v>0</v>
      </c>
      <c r="S255" s="190">
        <v>0</v>
      </c>
      <c r="T255" s="191">
        <f>S255*H255</f>
        <v>0</v>
      </c>
      <c r="AR255" s="23" t="s">
        <v>138</v>
      </c>
      <c r="AT255" s="23" t="s">
        <v>123</v>
      </c>
      <c r="AU255" s="23" t="s">
        <v>82</v>
      </c>
      <c r="AY255" s="23" t="s">
        <v>122</v>
      </c>
      <c r="BE255" s="192">
        <f>IF(N255="základní",J255,0)</f>
        <v>0</v>
      </c>
      <c r="BF255" s="192">
        <f>IF(N255="snížená",J255,0)</f>
        <v>0</v>
      </c>
      <c r="BG255" s="192">
        <f>IF(N255="zákl. přenesená",J255,0)</f>
        <v>0</v>
      </c>
      <c r="BH255" s="192">
        <f>IF(N255="sníž. přenesená",J255,0)</f>
        <v>0</v>
      </c>
      <c r="BI255" s="192">
        <f>IF(N255="nulová",J255,0)</f>
        <v>0</v>
      </c>
      <c r="BJ255" s="23" t="s">
        <v>24</v>
      </c>
      <c r="BK255" s="192">
        <f>ROUND(I255*H255,2)</f>
        <v>0</v>
      </c>
      <c r="BL255" s="23" t="s">
        <v>138</v>
      </c>
      <c r="BM255" s="23" t="s">
        <v>660</v>
      </c>
    </row>
    <row r="256" spans="2:47" s="1" customFormat="1" ht="81">
      <c r="B256" s="39"/>
      <c r="C256" s="61"/>
      <c r="D256" s="195" t="s">
        <v>162</v>
      </c>
      <c r="E256" s="61"/>
      <c r="F256" s="218" t="s">
        <v>415</v>
      </c>
      <c r="G256" s="61"/>
      <c r="H256" s="61"/>
      <c r="I256" s="154"/>
      <c r="J256" s="61"/>
      <c r="K256" s="61"/>
      <c r="L256" s="59"/>
      <c r="M256" s="219"/>
      <c r="N256" s="40"/>
      <c r="O256" s="40"/>
      <c r="P256" s="40"/>
      <c r="Q256" s="40"/>
      <c r="R256" s="40"/>
      <c r="S256" s="40"/>
      <c r="T256" s="76"/>
      <c r="AT256" s="23" t="s">
        <v>162</v>
      </c>
      <c r="AU256" s="23" t="s">
        <v>82</v>
      </c>
    </row>
    <row r="257" spans="2:51" s="10" customFormat="1" ht="13.5">
      <c r="B257" s="193"/>
      <c r="C257" s="194"/>
      <c r="D257" s="195" t="s">
        <v>130</v>
      </c>
      <c r="E257" s="194"/>
      <c r="F257" s="197" t="s">
        <v>661</v>
      </c>
      <c r="G257" s="194"/>
      <c r="H257" s="198">
        <v>16861.488</v>
      </c>
      <c r="I257" s="199"/>
      <c r="J257" s="194"/>
      <c r="K257" s="194"/>
      <c r="L257" s="200"/>
      <c r="M257" s="201"/>
      <c r="N257" s="202"/>
      <c r="O257" s="202"/>
      <c r="P257" s="202"/>
      <c r="Q257" s="202"/>
      <c r="R257" s="202"/>
      <c r="S257" s="202"/>
      <c r="T257" s="203"/>
      <c r="AT257" s="204" t="s">
        <v>130</v>
      </c>
      <c r="AU257" s="204" t="s">
        <v>82</v>
      </c>
      <c r="AV257" s="10" t="s">
        <v>82</v>
      </c>
      <c r="AW257" s="10" t="s">
        <v>6</v>
      </c>
      <c r="AX257" s="10" t="s">
        <v>24</v>
      </c>
      <c r="AY257" s="204" t="s">
        <v>122</v>
      </c>
    </row>
    <row r="258" spans="2:65" s="1" customFormat="1" ht="16.5" customHeight="1">
      <c r="B258" s="39"/>
      <c r="C258" s="181" t="s">
        <v>662</v>
      </c>
      <c r="D258" s="181" t="s">
        <v>123</v>
      </c>
      <c r="E258" s="182" t="s">
        <v>422</v>
      </c>
      <c r="F258" s="183" t="s">
        <v>423</v>
      </c>
      <c r="G258" s="184" t="s">
        <v>230</v>
      </c>
      <c r="H258" s="185">
        <v>702.562</v>
      </c>
      <c r="I258" s="186"/>
      <c r="J258" s="187">
        <f>ROUND(I258*H258,2)</f>
        <v>0</v>
      </c>
      <c r="K258" s="183" t="s">
        <v>127</v>
      </c>
      <c r="L258" s="59"/>
      <c r="M258" s="188" t="s">
        <v>22</v>
      </c>
      <c r="N258" s="189" t="s">
        <v>45</v>
      </c>
      <c r="O258" s="40"/>
      <c r="P258" s="190">
        <f>O258*H258</f>
        <v>0</v>
      </c>
      <c r="Q258" s="190">
        <v>0</v>
      </c>
      <c r="R258" s="190">
        <f>Q258*H258</f>
        <v>0</v>
      </c>
      <c r="S258" s="190">
        <v>0</v>
      </c>
      <c r="T258" s="191">
        <f>S258*H258</f>
        <v>0</v>
      </c>
      <c r="AR258" s="23" t="s">
        <v>138</v>
      </c>
      <c r="AT258" s="23" t="s">
        <v>123</v>
      </c>
      <c r="AU258" s="23" t="s">
        <v>82</v>
      </c>
      <c r="AY258" s="23" t="s">
        <v>122</v>
      </c>
      <c r="BE258" s="192">
        <f>IF(N258="základní",J258,0)</f>
        <v>0</v>
      </c>
      <c r="BF258" s="192">
        <f>IF(N258="snížená",J258,0)</f>
        <v>0</v>
      </c>
      <c r="BG258" s="192">
        <f>IF(N258="zákl. přenesená",J258,0)</f>
        <v>0</v>
      </c>
      <c r="BH258" s="192">
        <f>IF(N258="sníž. přenesená",J258,0)</f>
        <v>0</v>
      </c>
      <c r="BI258" s="192">
        <f>IF(N258="nulová",J258,0)</f>
        <v>0</v>
      </c>
      <c r="BJ258" s="23" t="s">
        <v>24</v>
      </c>
      <c r="BK258" s="192">
        <f>ROUND(I258*H258,2)</f>
        <v>0</v>
      </c>
      <c r="BL258" s="23" t="s">
        <v>138</v>
      </c>
      <c r="BM258" s="23" t="s">
        <v>663</v>
      </c>
    </row>
    <row r="259" spans="2:47" s="1" customFormat="1" ht="67.5">
      <c r="B259" s="39"/>
      <c r="C259" s="61"/>
      <c r="D259" s="195" t="s">
        <v>162</v>
      </c>
      <c r="E259" s="61"/>
      <c r="F259" s="218" t="s">
        <v>425</v>
      </c>
      <c r="G259" s="61"/>
      <c r="H259" s="61"/>
      <c r="I259" s="154"/>
      <c r="J259" s="61"/>
      <c r="K259" s="61"/>
      <c r="L259" s="59"/>
      <c r="M259" s="219"/>
      <c r="N259" s="40"/>
      <c r="O259" s="40"/>
      <c r="P259" s="40"/>
      <c r="Q259" s="40"/>
      <c r="R259" s="40"/>
      <c r="S259" s="40"/>
      <c r="T259" s="76"/>
      <c r="AT259" s="23" t="s">
        <v>162</v>
      </c>
      <c r="AU259" s="23" t="s">
        <v>82</v>
      </c>
    </row>
    <row r="260" spans="2:63" s="9" customFormat="1" ht="29.85" customHeight="1">
      <c r="B260" s="167"/>
      <c r="C260" s="168"/>
      <c r="D260" s="169" t="s">
        <v>73</v>
      </c>
      <c r="E260" s="216" t="s">
        <v>225</v>
      </c>
      <c r="F260" s="216" t="s">
        <v>226</v>
      </c>
      <c r="G260" s="168"/>
      <c r="H260" s="168"/>
      <c r="I260" s="171"/>
      <c r="J260" s="217">
        <f>BK260</f>
        <v>0</v>
      </c>
      <c r="K260" s="168"/>
      <c r="L260" s="173"/>
      <c r="M260" s="174"/>
      <c r="N260" s="175"/>
      <c r="O260" s="175"/>
      <c r="P260" s="176">
        <f>SUM(P261:P262)</f>
        <v>0</v>
      </c>
      <c r="Q260" s="175"/>
      <c r="R260" s="176">
        <f>SUM(R261:R262)</f>
        <v>0</v>
      </c>
      <c r="S260" s="175"/>
      <c r="T260" s="177">
        <f>SUM(T261:T262)</f>
        <v>0</v>
      </c>
      <c r="AR260" s="178" t="s">
        <v>24</v>
      </c>
      <c r="AT260" s="179" t="s">
        <v>73</v>
      </c>
      <c r="AU260" s="179" t="s">
        <v>24</v>
      </c>
      <c r="AY260" s="178" t="s">
        <v>122</v>
      </c>
      <c r="BK260" s="180">
        <f>SUM(BK261:BK262)</f>
        <v>0</v>
      </c>
    </row>
    <row r="261" spans="2:65" s="1" customFormat="1" ht="38.25" customHeight="1">
      <c r="B261" s="39"/>
      <c r="C261" s="181" t="s">
        <v>664</v>
      </c>
      <c r="D261" s="181" t="s">
        <v>123</v>
      </c>
      <c r="E261" s="182" t="s">
        <v>228</v>
      </c>
      <c r="F261" s="183" t="s">
        <v>229</v>
      </c>
      <c r="G261" s="184" t="s">
        <v>230</v>
      </c>
      <c r="H261" s="185">
        <v>662.8</v>
      </c>
      <c r="I261" s="186"/>
      <c r="J261" s="187">
        <f>ROUND(I261*H261,2)</f>
        <v>0</v>
      </c>
      <c r="K261" s="183" t="s">
        <v>127</v>
      </c>
      <c r="L261" s="59"/>
      <c r="M261" s="188" t="s">
        <v>22</v>
      </c>
      <c r="N261" s="189" t="s">
        <v>45</v>
      </c>
      <c r="O261" s="40"/>
      <c r="P261" s="190">
        <f>O261*H261</f>
        <v>0</v>
      </c>
      <c r="Q261" s="190">
        <v>0</v>
      </c>
      <c r="R261" s="190">
        <f>Q261*H261</f>
        <v>0</v>
      </c>
      <c r="S261" s="190">
        <v>0</v>
      </c>
      <c r="T261" s="191">
        <f>S261*H261</f>
        <v>0</v>
      </c>
      <c r="AR261" s="23" t="s">
        <v>138</v>
      </c>
      <c r="AT261" s="23" t="s">
        <v>123</v>
      </c>
      <c r="AU261" s="23" t="s">
        <v>82</v>
      </c>
      <c r="AY261" s="23" t="s">
        <v>122</v>
      </c>
      <c r="BE261" s="192">
        <f>IF(N261="základní",J261,0)</f>
        <v>0</v>
      </c>
      <c r="BF261" s="192">
        <f>IF(N261="snížená",J261,0)</f>
        <v>0</v>
      </c>
      <c r="BG261" s="192">
        <f>IF(N261="zákl. přenesená",J261,0)</f>
        <v>0</v>
      </c>
      <c r="BH261" s="192">
        <f>IF(N261="sníž. přenesená",J261,0)</f>
        <v>0</v>
      </c>
      <c r="BI261" s="192">
        <f>IF(N261="nulová",J261,0)</f>
        <v>0</v>
      </c>
      <c r="BJ261" s="23" t="s">
        <v>24</v>
      </c>
      <c r="BK261" s="192">
        <f>ROUND(I261*H261,2)</f>
        <v>0</v>
      </c>
      <c r="BL261" s="23" t="s">
        <v>138</v>
      </c>
      <c r="BM261" s="23" t="s">
        <v>665</v>
      </c>
    </row>
    <row r="262" spans="2:65" s="1" customFormat="1" ht="38.25" customHeight="1">
      <c r="B262" s="39"/>
      <c r="C262" s="181" t="s">
        <v>666</v>
      </c>
      <c r="D262" s="181" t="s">
        <v>123</v>
      </c>
      <c r="E262" s="182" t="s">
        <v>233</v>
      </c>
      <c r="F262" s="183" t="s">
        <v>234</v>
      </c>
      <c r="G262" s="184" t="s">
        <v>230</v>
      </c>
      <c r="H262" s="185">
        <v>662.8</v>
      </c>
      <c r="I262" s="186"/>
      <c r="J262" s="187">
        <f>ROUND(I262*H262,2)</f>
        <v>0</v>
      </c>
      <c r="K262" s="183" t="s">
        <v>127</v>
      </c>
      <c r="L262" s="59"/>
      <c r="M262" s="188" t="s">
        <v>22</v>
      </c>
      <c r="N262" s="189" t="s">
        <v>45</v>
      </c>
      <c r="O262" s="40"/>
      <c r="P262" s="190">
        <f>O262*H262</f>
        <v>0</v>
      </c>
      <c r="Q262" s="190">
        <v>0</v>
      </c>
      <c r="R262" s="190">
        <f>Q262*H262</f>
        <v>0</v>
      </c>
      <c r="S262" s="190">
        <v>0</v>
      </c>
      <c r="T262" s="191">
        <f>S262*H262</f>
        <v>0</v>
      </c>
      <c r="AR262" s="23" t="s">
        <v>138</v>
      </c>
      <c r="AT262" s="23" t="s">
        <v>123</v>
      </c>
      <c r="AU262" s="23" t="s">
        <v>82</v>
      </c>
      <c r="AY262" s="23" t="s">
        <v>122</v>
      </c>
      <c r="BE262" s="192">
        <f>IF(N262="základní",J262,0)</f>
        <v>0</v>
      </c>
      <c r="BF262" s="192">
        <f>IF(N262="snížená",J262,0)</f>
        <v>0</v>
      </c>
      <c r="BG262" s="192">
        <f>IF(N262="zákl. přenesená",J262,0)</f>
        <v>0</v>
      </c>
      <c r="BH262" s="192">
        <f>IF(N262="sníž. přenesená",J262,0)</f>
        <v>0</v>
      </c>
      <c r="BI262" s="192">
        <f>IF(N262="nulová",J262,0)</f>
        <v>0</v>
      </c>
      <c r="BJ262" s="23" t="s">
        <v>24</v>
      </c>
      <c r="BK262" s="192">
        <f>ROUND(I262*H262,2)</f>
        <v>0</v>
      </c>
      <c r="BL262" s="23" t="s">
        <v>138</v>
      </c>
      <c r="BM262" s="23" t="s">
        <v>667</v>
      </c>
    </row>
    <row r="263" spans="2:63" s="9" customFormat="1" ht="37.35" customHeight="1">
      <c r="B263" s="167"/>
      <c r="C263" s="168"/>
      <c r="D263" s="169" t="s">
        <v>73</v>
      </c>
      <c r="E263" s="170" t="s">
        <v>668</v>
      </c>
      <c r="F263" s="170" t="s">
        <v>669</v>
      </c>
      <c r="G263" s="168"/>
      <c r="H263" s="168"/>
      <c r="I263" s="171"/>
      <c r="J263" s="172">
        <f>BK263</f>
        <v>0</v>
      </c>
      <c r="K263" s="168"/>
      <c r="L263" s="173"/>
      <c r="M263" s="174"/>
      <c r="N263" s="175"/>
      <c r="O263" s="175"/>
      <c r="P263" s="176">
        <f>P264</f>
        <v>0</v>
      </c>
      <c r="Q263" s="175"/>
      <c r="R263" s="176">
        <f>R264</f>
        <v>0</v>
      </c>
      <c r="S263" s="175"/>
      <c r="T263" s="177">
        <f>T264</f>
        <v>0</v>
      </c>
      <c r="AR263" s="178" t="s">
        <v>82</v>
      </c>
      <c r="AT263" s="179" t="s">
        <v>73</v>
      </c>
      <c r="AU263" s="179" t="s">
        <v>74</v>
      </c>
      <c r="AY263" s="178" t="s">
        <v>122</v>
      </c>
      <c r="BK263" s="180">
        <f>BK264</f>
        <v>0</v>
      </c>
    </row>
    <row r="264" spans="2:63" s="9" customFormat="1" ht="19.9" customHeight="1">
      <c r="B264" s="167"/>
      <c r="C264" s="168"/>
      <c r="D264" s="169" t="s">
        <v>73</v>
      </c>
      <c r="E264" s="216" t="s">
        <v>670</v>
      </c>
      <c r="F264" s="216" t="s">
        <v>671</v>
      </c>
      <c r="G264" s="168"/>
      <c r="H264" s="168"/>
      <c r="I264" s="171"/>
      <c r="J264" s="217">
        <f>BK264</f>
        <v>0</v>
      </c>
      <c r="K264" s="168"/>
      <c r="L264" s="173"/>
      <c r="M264" s="174"/>
      <c r="N264" s="175"/>
      <c r="O264" s="175"/>
      <c r="P264" s="176">
        <f>SUM(P265:P268)</f>
        <v>0</v>
      </c>
      <c r="Q264" s="175"/>
      <c r="R264" s="176">
        <f>SUM(R265:R268)</f>
        <v>0</v>
      </c>
      <c r="S264" s="175"/>
      <c r="T264" s="177">
        <f>SUM(T265:T268)</f>
        <v>0</v>
      </c>
      <c r="AR264" s="178" t="s">
        <v>82</v>
      </c>
      <c r="AT264" s="179" t="s">
        <v>73</v>
      </c>
      <c r="AU264" s="179" t="s">
        <v>24</v>
      </c>
      <c r="AY264" s="178" t="s">
        <v>122</v>
      </c>
      <c r="BK264" s="180">
        <f>SUM(BK265:BK268)</f>
        <v>0</v>
      </c>
    </row>
    <row r="265" spans="2:65" s="1" customFormat="1" ht="16.5" customHeight="1">
      <c r="B265" s="39"/>
      <c r="C265" s="181" t="s">
        <v>672</v>
      </c>
      <c r="D265" s="181" t="s">
        <v>123</v>
      </c>
      <c r="E265" s="182" t="s">
        <v>673</v>
      </c>
      <c r="F265" s="183" t="s">
        <v>674</v>
      </c>
      <c r="G265" s="184" t="s">
        <v>317</v>
      </c>
      <c r="H265" s="185">
        <v>1</v>
      </c>
      <c r="I265" s="186"/>
      <c r="J265" s="187">
        <f>ROUND(I265*H265,2)</f>
        <v>0</v>
      </c>
      <c r="K265" s="183" t="s">
        <v>22</v>
      </c>
      <c r="L265" s="59"/>
      <c r="M265" s="188" t="s">
        <v>22</v>
      </c>
      <c r="N265" s="189" t="s">
        <v>45</v>
      </c>
      <c r="O265" s="40"/>
      <c r="P265" s="190">
        <f>O265*H265</f>
        <v>0</v>
      </c>
      <c r="Q265" s="190">
        <v>0</v>
      </c>
      <c r="R265" s="190">
        <f>Q265*H265</f>
        <v>0</v>
      </c>
      <c r="S265" s="190">
        <v>0</v>
      </c>
      <c r="T265" s="191">
        <f>S265*H265</f>
        <v>0</v>
      </c>
      <c r="AR265" s="23" t="s">
        <v>220</v>
      </c>
      <c r="AT265" s="23" t="s">
        <v>123</v>
      </c>
      <c r="AU265" s="23" t="s">
        <v>82</v>
      </c>
      <c r="AY265" s="23" t="s">
        <v>122</v>
      </c>
      <c r="BE265" s="192">
        <f>IF(N265="základní",J265,0)</f>
        <v>0</v>
      </c>
      <c r="BF265" s="192">
        <f>IF(N265="snížená",J265,0)</f>
        <v>0</v>
      </c>
      <c r="BG265" s="192">
        <f>IF(N265="zákl. přenesená",J265,0)</f>
        <v>0</v>
      </c>
      <c r="BH265" s="192">
        <f>IF(N265="sníž. přenesená",J265,0)</f>
        <v>0</v>
      </c>
      <c r="BI265" s="192">
        <f>IF(N265="nulová",J265,0)</f>
        <v>0</v>
      </c>
      <c r="BJ265" s="23" t="s">
        <v>24</v>
      </c>
      <c r="BK265" s="192">
        <f>ROUND(I265*H265,2)</f>
        <v>0</v>
      </c>
      <c r="BL265" s="23" t="s">
        <v>220</v>
      </c>
      <c r="BM265" s="23" t="s">
        <v>675</v>
      </c>
    </row>
    <row r="266" spans="2:65" s="1" customFormat="1" ht="16.5" customHeight="1">
      <c r="B266" s="39"/>
      <c r="C266" s="181" t="s">
        <v>676</v>
      </c>
      <c r="D266" s="181" t="s">
        <v>123</v>
      </c>
      <c r="E266" s="182" t="s">
        <v>677</v>
      </c>
      <c r="F266" s="183" t="s">
        <v>674</v>
      </c>
      <c r="G266" s="184" t="s">
        <v>317</v>
      </c>
      <c r="H266" s="185">
        <v>1</v>
      </c>
      <c r="I266" s="186"/>
      <c r="J266" s="187">
        <f>ROUND(I266*H266,2)</f>
        <v>0</v>
      </c>
      <c r="K266" s="183" t="s">
        <v>22</v>
      </c>
      <c r="L266" s="59"/>
      <c r="M266" s="188" t="s">
        <v>22</v>
      </c>
      <c r="N266" s="189" t="s">
        <v>45</v>
      </c>
      <c r="O266" s="40"/>
      <c r="P266" s="190">
        <f>O266*H266</f>
        <v>0</v>
      </c>
      <c r="Q266" s="190">
        <v>0</v>
      </c>
      <c r="R266" s="190">
        <f>Q266*H266</f>
        <v>0</v>
      </c>
      <c r="S266" s="190">
        <v>0</v>
      </c>
      <c r="T266" s="191">
        <f>S266*H266</f>
        <v>0</v>
      </c>
      <c r="AR266" s="23" t="s">
        <v>220</v>
      </c>
      <c r="AT266" s="23" t="s">
        <v>123</v>
      </c>
      <c r="AU266" s="23" t="s">
        <v>82</v>
      </c>
      <c r="AY266" s="23" t="s">
        <v>122</v>
      </c>
      <c r="BE266" s="192">
        <f>IF(N266="základní",J266,0)</f>
        <v>0</v>
      </c>
      <c r="BF266" s="192">
        <f>IF(N266="snížená",J266,0)</f>
        <v>0</v>
      </c>
      <c r="BG266" s="192">
        <f>IF(N266="zákl. přenesená",J266,0)</f>
        <v>0</v>
      </c>
      <c r="BH266" s="192">
        <f>IF(N266="sníž. přenesená",J266,0)</f>
        <v>0</v>
      </c>
      <c r="BI266" s="192">
        <f>IF(N266="nulová",J266,0)</f>
        <v>0</v>
      </c>
      <c r="BJ266" s="23" t="s">
        <v>24</v>
      </c>
      <c r="BK266" s="192">
        <f>ROUND(I266*H266,2)</f>
        <v>0</v>
      </c>
      <c r="BL266" s="23" t="s">
        <v>220</v>
      </c>
      <c r="BM266" s="23" t="s">
        <v>678</v>
      </c>
    </row>
    <row r="267" spans="2:65" s="1" customFormat="1" ht="16.5" customHeight="1">
      <c r="B267" s="39"/>
      <c r="C267" s="181" t="s">
        <v>287</v>
      </c>
      <c r="D267" s="181" t="s">
        <v>123</v>
      </c>
      <c r="E267" s="182" t="s">
        <v>679</v>
      </c>
      <c r="F267" s="183" t="s">
        <v>674</v>
      </c>
      <c r="G267" s="184" t="s">
        <v>317</v>
      </c>
      <c r="H267" s="185">
        <v>1</v>
      </c>
      <c r="I267" s="186"/>
      <c r="J267" s="187">
        <f>ROUND(I267*H267,2)</f>
        <v>0</v>
      </c>
      <c r="K267" s="183" t="s">
        <v>22</v>
      </c>
      <c r="L267" s="59"/>
      <c r="M267" s="188" t="s">
        <v>22</v>
      </c>
      <c r="N267" s="189" t="s">
        <v>45</v>
      </c>
      <c r="O267" s="40"/>
      <c r="P267" s="190">
        <f>O267*H267</f>
        <v>0</v>
      </c>
      <c r="Q267" s="190">
        <v>0</v>
      </c>
      <c r="R267" s="190">
        <f>Q267*H267</f>
        <v>0</v>
      </c>
      <c r="S267" s="190">
        <v>0</v>
      </c>
      <c r="T267" s="191">
        <f>S267*H267</f>
        <v>0</v>
      </c>
      <c r="AR267" s="23" t="s">
        <v>220</v>
      </c>
      <c r="AT267" s="23" t="s">
        <v>123</v>
      </c>
      <c r="AU267" s="23" t="s">
        <v>82</v>
      </c>
      <c r="AY267" s="23" t="s">
        <v>122</v>
      </c>
      <c r="BE267" s="192">
        <f>IF(N267="základní",J267,0)</f>
        <v>0</v>
      </c>
      <c r="BF267" s="192">
        <f>IF(N267="snížená",J267,0)</f>
        <v>0</v>
      </c>
      <c r="BG267" s="192">
        <f>IF(N267="zákl. přenesená",J267,0)</f>
        <v>0</v>
      </c>
      <c r="BH267" s="192">
        <f>IF(N267="sníž. přenesená",J267,0)</f>
        <v>0</v>
      </c>
      <c r="BI267" s="192">
        <f>IF(N267="nulová",J267,0)</f>
        <v>0</v>
      </c>
      <c r="BJ267" s="23" t="s">
        <v>24</v>
      </c>
      <c r="BK267" s="192">
        <f>ROUND(I267*H267,2)</f>
        <v>0</v>
      </c>
      <c r="BL267" s="23" t="s">
        <v>220</v>
      </c>
      <c r="BM267" s="23" t="s">
        <v>680</v>
      </c>
    </row>
    <row r="268" spans="2:65" s="1" customFormat="1" ht="16.5" customHeight="1">
      <c r="B268" s="39"/>
      <c r="C268" s="181" t="s">
        <v>681</v>
      </c>
      <c r="D268" s="181" t="s">
        <v>123</v>
      </c>
      <c r="E268" s="182" t="s">
        <v>682</v>
      </c>
      <c r="F268" s="183" t="s">
        <v>674</v>
      </c>
      <c r="G268" s="184" t="s">
        <v>317</v>
      </c>
      <c r="H268" s="185">
        <v>1</v>
      </c>
      <c r="I268" s="186"/>
      <c r="J268" s="187">
        <f>ROUND(I268*H268,2)</f>
        <v>0</v>
      </c>
      <c r="K268" s="183" t="s">
        <v>22</v>
      </c>
      <c r="L268" s="59"/>
      <c r="M268" s="188" t="s">
        <v>22</v>
      </c>
      <c r="N268" s="205" t="s">
        <v>45</v>
      </c>
      <c r="O268" s="206"/>
      <c r="P268" s="207">
        <f>O268*H268</f>
        <v>0</v>
      </c>
      <c r="Q268" s="207">
        <v>0</v>
      </c>
      <c r="R268" s="207">
        <f>Q268*H268</f>
        <v>0</v>
      </c>
      <c r="S268" s="207">
        <v>0</v>
      </c>
      <c r="T268" s="208">
        <f>S268*H268</f>
        <v>0</v>
      </c>
      <c r="AR268" s="23" t="s">
        <v>220</v>
      </c>
      <c r="AT268" s="23" t="s">
        <v>123</v>
      </c>
      <c r="AU268" s="23" t="s">
        <v>82</v>
      </c>
      <c r="AY268" s="23" t="s">
        <v>122</v>
      </c>
      <c r="BE268" s="192">
        <f>IF(N268="základní",J268,0)</f>
        <v>0</v>
      </c>
      <c r="BF268" s="192">
        <f>IF(N268="snížená",J268,0)</f>
        <v>0</v>
      </c>
      <c r="BG268" s="192">
        <f>IF(N268="zákl. přenesená",J268,0)</f>
        <v>0</v>
      </c>
      <c r="BH268" s="192">
        <f>IF(N268="sníž. přenesená",J268,0)</f>
        <v>0</v>
      </c>
      <c r="BI268" s="192">
        <f>IF(N268="nulová",J268,0)</f>
        <v>0</v>
      </c>
      <c r="BJ268" s="23" t="s">
        <v>24</v>
      </c>
      <c r="BK268" s="192">
        <f>ROUND(I268*H268,2)</f>
        <v>0</v>
      </c>
      <c r="BL268" s="23" t="s">
        <v>220</v>
      </c>
      <c r="BM268" s="23" t="s">
        <v>683</v>
      </c>
    </row>
    <row r="269" spans="2:12" s="1" customFormat="1" ht="6.95" customHeight="1">
      <c r="B269" s="54"/>
      <c r="C269" s="55"/>
      <c r="D269" s="55"/>
      <c r="E269" s="55"/>
      <c r="F269" s="55"/>
      <c r="G269" s="55"/>
      <c r="H269" s="55"/>
      <c r="I269" s="137"/>
      <c r="J269" s="55"/>
      <c r="K269" s="55"/>
      <c r="L269" s="59"/>
    </row>
  </sheetData>
  <sheetProtection algorithmName="SHA-512" hashValue="P2TNOd+PXWirWjb/rnIQNMSnnIn+U7ZInkttjQsbLFhuH/G75lpcLIRjbSP5ERCGHmg/e+2lTEBMt5Tu9wnTig==" saltValue="9G4daehw64nfeigipI6sWCoqsTfq/YP1Uc0krcIH4rNNvhOJPdCFQlptE87QOmuAox5L9lOk8cAO/4TwczZu0A==" spinCount="100000" sheet="1" objects="1" scenarios="1" formatColumns="0" formatRows="0" autoFilter="0"/>
  <autoFilter ref="C86:K268"/>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3" customWidth="1"/>
    <col min="2" max="2" width="1.66796875" style="253" customWidth="1"/>
    <col min="3" max="4" width="5" style="253" customWidth="1"/>
    <col min="5" max="5" width="11.66015625" style="253" customWidth="1"/>
    <col min="6" max="6" width="9.16015625" style="253" customWidth="1"/>
    <col min="7" max="7" width="5" style="253" customWidth="1"/>
    <col min="8" max="8" width="77.83203125" style="253" customWidth="1"/>
    <col min="9" max="10" width="20" style="253" customWidth="1"/>
    <col min="11" max="11" width="1.66796875" style="253" customWidth="1"/>
  </cols>
  <sheetData>
    <row r="1" ht="37.5" customHeight="1"/>
    <row r="2" spans="2:11" ht="7.5" customHeight="1">
      <c r="B2" s="254"/>
      <c r="C2" s="255"/>
      <c r="D2" s="255"/>
      <c r="E2" s="255"/>
      <c r="F2" s="255"/>
      <c r="G2" s="255"/>
      <c r="H2" s="255"/>
      <c r="I2" s="255"/>
      <c r="J2" s="255"/>
      <c r="K2" s="256"/>
    </row>
    <row r="3" spans="2:11" s="14" customFormat="1" ht="45" customHeight="1">
      <c r="B3" s="257"/>
      <c r="C3" s="379" t="s">
        <v>684</v>
      </c>
      <c r="D3" s="379"/>
      <c r="E3" s="379"/>
      <c r="F3" s="379"/>
      <c r="G3" s="379"/>
      <c r="H3" s="379"/>
      <c r="I3" s="379"/>
      <c r="J3" s="379"/>
      <c r="K3" s="258"/>
    </row>
    <row r="4" spans="2:11" ht="25.5" customHeight="1">
      <c r="B4" s="259"/>
      <c r="C4" s="386" t="s">
        <v>685</v>
      </c>
      <c r="D4" s="386"/>
      <c r="E4" s="386"/>
      <c r="F4" s="386"/>
      <c r="G4" s="386"/>
      <c r="H4" s="386"/>
      <c r="I4" s="386"/>
      <c r="J4" s="386"/>
      <c r="K4" s="260"/>
    </row>
    <row r="5" spans="2:11" ht="5.25" customHeight="1">
      <c r="B5" s="259"/>
      <c r="C5" s="261"/>
      <c r="D5" s="261"/>
      <c r="E5" s="261"/>
      <c r="F5" s="261"/>
      <c r="G5" s="261"/>
      <c r="H5" s="261"/>
      <c r="I5" s="261"/>
      <c r="J5" s="261"/>
      <c r="K5" s="260"/>
    </row>
    <row r="6" spans="2:11" ht="15" customHeight="1">
      <c r="B6" s="259"/>
      <c r="C6" s="382" t="s">
        <v>686</v>
      </c>
      <c r="D6" s="382"/>
      <c r="E6" s="382"/>
      <c r="F6" s="382"/>
      <c r="G6" s="382"/>
      <c r="H6" s="382"/>
      <c r="I6" s="382"/>
      <c r="J6" s="382"/>
      <c r="K6" s="260"/>
    </row>
    <row r="7" spans="2:11" ht="15" customHeight="1">
      <c r="B7" s="263"/>
      <c r="C7" s="382" t="s">
        <v>687</v>
      </c>
      <c r="D7" s="382"/>
      <c r="E7" s="382"/>
      <c r="F7" s="382"/>
      <c r="G7" s="382"/>
      <c r="H7" s="382"/>
      <c r="I7" s="382"/>
      <c r="J7" s="382"/>
      <c r="K7" s="260"/>
    </row>
    <row r="8" spans="2:11" ht="12.75" customHeight="1">
      <c r="B8" s="263"/>
      <c r="C8" s="262"/>
      <c r="D8" s="262"/>
      <c r="E8" s="262"/>
      <c r="F8" s="262"/>
      <c r="G8" s="262"/>
      <c r="H8" s="262"/>
      <c r="I8" s="262"/>
      <c r="J8" s="262"/>
      <c r="K8" s="260"/>
    </row>
    <row r="9" spans="2:11" ht="15" customHeight="1">
      <c r="B9" s="263"/>
      <c r="C9" s="382" t="s">
        <v>688</v>
      </c>
      <c r="D9" s="382"/>
      <c r="E9" s="382"/>
      <c r="F9" s="382"/>
      <c r="G9" s="382"/>
      <c r="H9" s="382"/>
      <c r="I9" s="382"/>
      <c r="J9" s="382"/>
      <c r="K9" s="260"/>
    </row>
    <row r="10" spans="2:11" ht="15" customHeight="1">
      <c r="B10" s="263"/>
      <c r="C10" s="262"/>
      <c r="D10" s="382" t="s">
        <v>689</v>
      </c>
      <c r="E10" s="382"/>
      <c r="F10" s="382"/>
      <c r="G10" s="382"/>
      <c r="H10" s="382"/>
      <c r="I10" s="382"/>
      <c r="J10" s="382"/>
      <c r="K10" s="260"/>
    </row>
    <row r="11" spans="2:11" ht="15" customHeight="1">
      <c r="B11" s="263"/>
      <c r="C11" s="264"/>
      <c r="D11" s="382" t="s">
        <v>690</v>
      </c>
      <c r="E11" s="382"/>
      <c r="F11" s="382"/>
      <c r="G11" s="382"/>
      <c r="H11" s="382"/>
      <c r="I11" s="382"/>
      <c r="J11" s="382"/>
      <c r="K11" s="260"/>
    </row>
    <row r="12" spans="2:11" ht="12.75" customHeight="1">
      <c r="B12" s="263"/>
      <c r="C12" s="264"/>
      <c r="D12" s="264"/>
      <c r="E12" s="264"/>
      <c r="F12" s="264"/>
      <c r="G12" s="264"/>
      <c r="H12" s="264"/>
      <c r="I12" s="264"/>
      <c r="J12" s="264"/>
      <c r="K12" s="260"/>
    </row>
    <row r="13" spans="2:11" ht="15" customHeight="1">
      <c r="B13" s="263"/>
      <c r="C13" s="264"/>
      <c r="D13" s="382" t="s">
        <v>691</v>
      </c>
      <c r="E13" s="382"/>
      <c r="F13" s="382"/>
      <c r="G13" s="382"/>
      <c r="H13" s="382"/>
      <c r="I13" s="382"/>
      <c r="J13" s="382"/>
      <c r="K13" s="260"/>
    </row>
    <row r="14" spans="2:11" ht="15" customHeight="1">
      <c r="B14" s="263"/>
      <c r="C14" s="264"/>
      <c r="D14" s="382" t="s">
        <v>692</v>
      </c>
      <c r="E14" s="382"/>
      <c r="F14" s="382"/>
      <c r="G14" s="382"/>
      <c r="H14" s="382"/>
      <c r="I14" s="382"/>
      <c r="J14" s="382"/>
      <c r="K14" s="260"/>
    </row>
    <row r="15" spans="2:11" ht="15" customHeight="1">
      <c r="B15" s="263"/>
      <c r="C15" s="264"/>
      <c r="D15" s="382" t="s">
        <v>693</v>
      </c>
      <c r="E15" s="382"/>
      <c r="F15" s="382"/>
      <c r="G15" s="382"/>
      <c r="H15" s="382"/>
      <c r="I15" s="382"/>
      <c r="J15" s="382"/>
      <c r="K15" s="260"/>
    </row>
    <row r="16" spans="2:11" ht="15" customHeight="1">
      <c r="B16" s="263"/>
      <c r="C16" s="264"/>
      <c r="D16" s="264"/>
      <c r="E16" s="265" t="s">
        <v>80</v>
      </c>
      <c r="F16" s="382" t="s">
        <v>694</v>
      </c>
      <c r="G16" s="382"/>
      <c r="H16" s="382"/>
      <c r="I16" s="382"/>
      <c r="J16" s="382"/>
      <c r="K16" s="260"/>
    </row>
    <row r="17" spans="2:11" ht="15" customHeight="1">
      <c r="B17" s="263"/>
      <c r="C17" s="264"/>
      <c r="D17" s="264"/>
      <c r="E17" s="265" t="s">
        <v>695</v>
      </c>
      <c r="F17" s="382" t="s">
        <v>696</v>
      </c>
      <c r="G17" s="382"/>
      <c r="H17" s="382"/>
      <c r="I17" s="382"/>
      <c r="J17" s="382"/>
      <c r="K17" s="260"/>
    </row>
    <row r="18" spans="2:11" ht="15" customHeight="1">
      <c r="B18" s="263"/>
      <c r="C18" s="264"/>
      <c r="D18" s="264"/>
      <c r="E18" s="265" t="s">
        <v>697</v>
      </c>
      <c r="F18" s="382" t="s">
        <v>698</v>
      </c>
      <c r="G18" s="382"/>
      <c r="H18" s="382"/>
      <c r="I18" s="382"/>
      <c r="J18" s="382"/>
      <c r="K18" s="260"/>
    </row>
    <row r="19" spans="2:11" ht="15" customHeight="1">
      <c r="B19" s="263"/>
      <c r="C19" s="264"/>
      <c r="D19" s="264"/>
      <c r="E19" s="265" t="s">
        <v>699</v>
      </c>
      <c r="F19" s="382" t="s">
        <v>79</v>
      </c>
      <c r="G19" s="382"/>
      <c r="H19" s="382"/>
      <c r="I19" s="382"/>
      <c r="J19" s="382"/>
      <c r="K19" s="260"/>
    </row>
    <row r="20" spans="2:11" ht="15" customHeight="1">
      <c r="B20" s="263"/>
      <c r="C20" s="264"/>
      <c r="D20" s="264"/>
      <c r="E20" s="265" t="s">
        <v>700</v>
      </c>
      <c r="F20" s="382" t="s">
        <v>701</v>
      </c>
      <c r="G20" s="382"/>
      <c r="H20" s="382"/>
      <c r="I20" s="382"/>
      <c r="J20" s="382"/>
      <c r="K20" s="260"/>
    </row>
    <row r="21" spans="2:11" ht="15" customHeight="1">
      <c r="B21" s="263"/>
      <c r="C21" s="264"/>
      <c r="D21" s="264"/>
      <c r="E21" s="265" t="s">
        <v>702</v>
      </c>
      <c r="F21" s="382" t="s">
        <v>703</v>
      </c>
      <c r="G21" s="382"/>
      <c r="H21" s="382"/>
      <c r="I21" s="382"/>
      <c r="J21" s="382"/>
      <c r="K21" s="260"/>
    </row>
    <row r="22" spans="2:11" ht="12.75" customHeight="1">
      <c r="B22" s="263"/>
      <c r="C22" s="264"/>
      <c r="D22" s="264"/>
      <c r="E22" s="264"/>
      <c r="F22" s="264"/>
      <c r="G22" s="264"/>
      <c r="H22" s="264"/>
      <c r="I22" s="264"/>
      <c r="J22" s="264"/>
      <c r="K22" s="260"/>
    </row>
    <row r="23" spans="2:11" ht="15" customHeight="1">
      <c r="B23" s="263"/>
      <c r="C23" s="382" t="s">
        <v>704</v>
      </c>
      <c r="D23" s="382"/>
      <c r="E23" s="382"/>
      <c r="F23" s="382"/>
      <c r="G23" s="382"/>
      <c r="H23" s="382"/>
      <c r="I23" s="382"/>
      <c r="J23" s="382"/>
      <c r="K23" s="260"/>
    </row>
    <row r="24" spans="2:11" ht="15" customHeight="1">
      <c r="B24" s="263"/>
      <c r="C24" s="382" t="s">
        <v>705</v>
      </c>
      <c r="D24" s="382"/>
      <c r="E24" s="382"/>
      <c r="F24" s="382"/>
      <c r="G24" s="382"/>
      <c r="H24" s="382"/>
      <c r="I24" s="382"/>
      <c r="J24" s="382"/>
      <c r="K24" s="260"/>
    </row>
    <row r="25" spans="2:11" ht="15" customHeight="1">
      <c r="B25" s="263"/>
      <c r="C25" s="262"/>
      <c r="D25" s="382" t="s">
        <v>706</v>
      </c>
      <c r="E25" s="382"/>
      <c r="F25" s="382"/>
      <c r="G25" s="382"/>
      <c r="H25" s="382"/>
      <c r="I25" s="382"/>
      <c r="J25" s="382"/>
      <c r="K25" s="260"/>
    </row>
    <row r="26" spans="2:11" ht="15" customHeight="1">
      <c r="B26" s="263"/>
      <c r="C26" s="264"/>
      <c r="D26" s="382" t="s">
        <v>707</v>
      </c>
      <c r="E26" s="382"/>
      <c r="F26" s="382"/>
      <c r="G26" s="382"/>
      <c r="H26" s="382"/>
      <c r="I26" s="382"/>
      <c r="J26" s="382"/>
      <c r="K26" s="260"/>
    </row>
    <row r="27" spans="2:11" ht="12.75" customHeight="1">
      <c r="B27" s="263"/>
      <c r="C27" s="264"/>
      <c r="D27" s="264"/>
      <c r="E27" s="264"/>
      <c r="F27" s="264"/>
      <c r="G27" s="264"/>
      <c r="H27" s="264"/>
      <c r="I27" s="264"/>
      <c r="J27" s="264"/>
      <c r="K27" s="260"/>
    </row>
    <row r="28" spans="2:11" ht="15" customHeight="1">
      <c r="B28" s="263"/>
      <c r="C28" s="264"/>
      <c r="D28" s="382" t="s">
        <v>708</v>
      </c>
      <c r="E28" s="382"/>
      <c r="F28" s="382"/>
      <c r="G28" s="382"/>
      <c r="H28" s="382"/>
      <c r="I28" s="382"/>
      <c r="J28" s="382"/>
      <c r="K28" s="260"/>
    </row>
    <row r="29" spans="2:11" ht="15" customHeight="1">
      <c r="B29" s="263"/>
      <c r="C29" s="264"/>
      <c r="D29" s="382" t="s">
        <v>709</v>
      </c>
      <c r="E29" s="382"/>
      <c r="F29" s="382"/>
      <c r="G29" s="382"/>
      <c r="H29" s="382"/>
      <c r="I29" s="382"/>
      <c r="J29" s="382"/>
      <c r="K29" s="260"/>
    </row>
    <row r="30" spans="2:11" ht="12.75" customHeight="1">
      <c r="B30" s="263"/>
      <c r="C30" s="264"/>
      <c r="D30" s="264"/>
      <c r="E30" s="264"/>
      <c r="F30" s="264"/>
      <c r="G30" s="264"/>
      <c r="H30" s="264"/>
      <c r="I30" s="264"/>
      <c r="J30" s="264"/>
      <c r="K30" s="260"/>
    </row>
    <row r="31" spans="2:11" ht="15" customHeight="1">
      <c r="B31" s="263"/>
      <c r="C31" s="264"/>
      <c r="D31" s="382" t="s">
        <v>710</v>
      </c>
      <c r="E31" s="382"/>
      <c r="F31" s="382"/>
      <c r="G31" s="382"/>
      <c r="H31" s="382"/>
      <c r="I31" s="382"/>
      <c r="J31" s="382"/>
      <c r="K31" s="260"/>
    </row>
    <row r="32" spans="2:11" ht="15" customHeight="1">
      <c r="B32" s="263"/>
      <c r="C32" s="264"/>
      <c r="D32" s="382" t="s">
        <v>711</v>
      </c>
      <c r="E32" s="382"/>
      <c r="F32" s="382"/>
      <c r="G32" s="382"/>
      <c r="H32" s="382"/>
      <c r="I32" s="382"/>
      <c r="J32" s="382"/>
      <c r="K32" s="260"/>
    </row>
    <row r="33" spans="2:11" ht="15" customHeight="1">
      <c r="B33" s="263"/>
      <c r="C33" s="264"/>
      <c r="D33" s="382" t="s">
        <v>712</v>
      </c>
      <c r="E33" s="382"/>
      <c r="F33" s="382"/>
      <c r="G33" s="382"/>
      <c r="H33" s="382"/>
      <c r="I33" s="382"/>
      <c r="J33" s="382"/>
      <c r="K33" s="260"/>
    </row>
    <row r="34" spans="2:11" ht="15" customHeight="1">
      <c r="B34" s="263"/>
      <c r="C34" s="264"/>
      <c r="D34" s="262"/>
      <c r="E34" s="266" t="s">
        <v>108</v>
      </c>
      <c r="F34" s="262"/>
      <c r="G34" s="382" t="s">
        <v>713</v>
      </c>
      <c r="H34" s="382"/>
      <c r="I34" s="382"/>
      <c r="J34" s="382"/>
      <c r="K34" s="260"/>
    </row>
    <row r="35" spans="2:11" ht="30.75" customHeight="1">
      <c r="B35" s="263"/>
      <c r="C35" s="264"/>
      <c r="D35" s="262"/>
      <c r="E35" s="266" t="s">
        <v>714</v>
      </c>
      <c r="F35" s="262"/>
      <c r="G35" s="382" t="s">
        <v>715</v>
      </c>
      <c r="H35" s="382"/>
      <c r="I35" s="382"/>
      <c r="J35" s="382"/>
      <c r="K35" s="260"/>
    </row>
    <row r="36" spans="2:11" ht="15" customHeight="1">
      <c r="B36" s="263"/>
      <c r="C36" s="264"/>
      <c r="D36" s="262"/>
      <c r="E36" s="266" t="s">
        <v>55</v>
      </c>
      <c r="F36" s="262"/>
      <c r="G36" s="382" t="s">
        <v>716</v>
      </c>
      <c r="H36" s="382"/>
      <c r="I36" s="382"/>
      <c r="J36" s="382"/>
      <c r="K36" s="260"/>
    </row>
    <row r="37" spans="2:11" ht="15" customHeight="1">
      <c r="B37" s="263"/>
      <c r="C37" s="264"/>
      <c r="D37" s="262"/>
      <c r="E37" s="266" t="s">
        <v>109</v>
      </c>
      <c r="F37" s="262"/>
      <c r="G37" s="382" t="s">
        <v>717</v>
      </c>
      <c r="H37" s="382"/>
      <c r="I37" s="382"/>
      <c r="J37" s="382"/>
      <c r="K37" s="260"/>
    </row>
    <row r="38" spans="2:11" ht="15" customHeight="1">
      <c r="B38" s="263"/>
      <c r="C38" s="264"/>
      <c r="D38" s="262"/>
      <c r="E38" s="266" t="s">
        <v>110</v>
      </c>
      <c r="F38" s="262"/>
      <c r="G38" s="382" t="s">
        <v>718</v>
      </c>
      <c r="H38" s="382"/>
      <c r="I38" s="382"/>
      <c r="J38" s="382"/>
      <c r="K38" s="260"/>
    </row>
    <row r="39" spans="2:11" ht="15" customHeight="1">
      <c r="B39" s="263"/>
      <c r="C39" s="264"/>
      <c r="D39" s="262"/>
      <c r="E39" s="266" t="s">
        <v>111</v>
      </c>
      <c r="F39" s="262"/>
      <c r="G39" s="382" t="s">
        <v>719</v>
      </c>
      <c r="H39" s="382"/>
      <c r="I39" s="382"/>
      <c r="J39" s="382"/>
      <c r="K39" s="260"/>
    </row>
    <row r="40" spans="2:11" ht="15" customHeight="1">
      <c r="B40" s="263"/>
      <c r="C40" s="264"/>
      <c r="D40" s="262"/>
      <c r="E40" s="266" t="s">
        <v>720</v>
      </c>
      <c r="F40" s="262"/>
      <c r="G40" s="382" t="s">
        <v>721</v>
      </c>
      <c r="H40" s="382"/>
      <c r="I40" s="382"/>
      <c r="J40" s="382"/>
      <c r="K40" s="260"/>
    </row>
    <row r="41" spans="2:11" ht="15" customHeight="1">
      <c r="B41" s="263"/>
      <c r="C41" s="264"/>
      <c r="D41" s="262"/>
      <c r="E41" s="266"/>
      <c r="F41" s="262"/>
      <c r="G41" s="382" t="s">
        <v>722</v>
      </c>
      <c r="H41" s="382"/>
      <c r="I41" s="382"/>
      <c r="J41" s="382"/>
      <c r="K41" s="260"/>
    </row>
    <row r="42" spans="2:11" ht="15" customHeight="1">
      <c r="B42" s="263"/>
      <c r="C42" s="264"/>
      <c r="D42" s="262"/>
      <c r="E42" s="266" t="s">
        <v>723</v>
      </c>
      <c r="F42" s="262"/>
      <c r="G42" s="382" t="s">
        <v>724</v>
      </c>
      <c r="H42" s="382"/>
      <c r="I42" s="382"/>
      <c r="J42" s="382"/>
      <c r="K42" s="260"/>
    </row>
    <row r="43" spans="2:11" ht="15" customHeight="1">
      <c r="B43" s="263"/>
      <c r="C43" s="264"/>
      <c r="D43" s="262"/>
      <c r="E43" s="266" t="s">
        <v>113</v>
      </c>
      <c r="F43" s="262"/>
      <c r="G43" s="382" t="s">
        <v>725</v>
      </c>
      <c r="H43" s="382"/>
      <c r="I43" s="382"/>
      <c r="J43" s="382"/>
      <c r="K43" s="260"/>
    </row>
    <row r="44" spans="2:11" ht="12.75" customHeight="1">
      <c r="B44" s="263"/>
      <c r="C44" s="264"/>
      <c r="D44" s="262"/>
      <c r="E44" s="262"/>
      <c r="F44" s="262"/>
      <c r="G44" s="262"/>
      <c r="H44" s="262"/>
      <c r="I44" s="262"/>
      <c r="J44" s="262"/>
      <c r="K44" s="260"/>
    </row>
    <row r="45" spans="2:11" ht="15" customHeight="1">
      <c r="B45" s="263"/>
      <c r="C45" s="264"/>
      <c r="D45" s="382" t="s">
        <v>726</v>
      </c>
      <c r="E45" s="382"/>
      <c r="F45" s="382"/>
      <c r="G45" s="382"/>
      <c r="H45" s="382"/>
      <c r="I45" s="382"/>
      <c r="J45" s="382"/>
      <c r="K45" s="260"/>
    </row>
    <row r="46" spans="2:11" ht="15" customHeight="1">
      <c r="B46" s="263"/>
      <c r="C46" s="264"/>
      <c r="D46" s="264"/>
      <c r="E46" s="382" t="s">
        <v>727</v>
      </c>
      <c r="F46" s="382"/>
      <c r="G46" s="382"/>
      <c r="H46" s="382"/>
      <c r="I46" s="382"/>
      <c r="J46" s="382"/>
      <c r="K46" s="260"/>
    </row>
    <row r="47" spans="2:11" ht="15" customHeight="1">
      <c r="B47" s="263"/>
      <c r="C47" s="264"/>
      <c r="D47" s="264"/>
      <c r="E47" s="382" t="s">
        <v>728</v>
      </c>
      <c r="F47" s="382"/>
      <c r="G47" s="382"/>
      <c r="H47" s="382"/>
      <c r="I47" s="382"/>
      <c r="J47" s="382"/>
      <c r="K47" s="260"/>
    </row>
    <row r="48" spans="2:11" ht="15" customHeight="1">
      <c r="B48" s="263"/>
      <c r="C48" s="264"/>
      <c r="D48" s="264"/>
      <c r="E48" s="382" t="s">
        <v>729</v>
      </c>
      <c r="F48" s="382"/>
      <c r="G48" s="382"/>
      <c r="H48" s="382"/>
      <c r="I48" s="382"/>
      <c r="J48" s="382"/>
      <c r="K48" s="260"/>
    </row>
    <row r="49" spans="2:11" ht="15" customHeight="1">
      <c r="B49" s="263"/>
      <c r="C49" s="264"/>
      <c r="D49" s="382" t="s">
        <v>730</v>
      </c>
      <c r="E49" s="382"/>
      <c r="F49" s="382"/>
      <c r="G49" s="382"/>
      <c r="H49" s="382"/>
      <c r="I49" s="382"/>
      <c r="J49" s="382"/>
      <c r="K49" s="260"/>
    </row>
    <row r="50" spans="2:11" ht="25.5" customHeight="1">
      <c r="B50" s="259"/>
      <c r="C50" s="386" t="s">
        <v>731</v>
      </c>
      <c r="D50" s="386"/>
      <c r="E50" s="386"/>
      <c r="F50" s="386"/>
      <c r="G50" s="386"/>
      <c r="H50" s="386"/>
      <c r="I50" s="386"/>
      <c r="J50" s="386"/>
      <c r="K50" s="260"/>
    </row>
    <row r="51" spans="2:11" ht="5.25" customHeight="1">
      <c r="B51" s="259"/>
      <c r="C51" s="261"/>
      <c r="D51" s="261"/>
      <c r="E51" s="261"/>
      <c r="F51" s="261"/>
      <c r="G51" s="261"/>
      <c r="H51" s="261"/>
      <c r="I51" s="261"/>
      <c r="J51" s="261"/>
      <c r="K51" s="260"/>
    </row>
    <row r="52" spans="2:11" ht="15" customHeight="1">
      <c r="B52" s="259"/>
      <c r="C52" s="382" t="s">
        <v>732</v>
      </c>
      <c r="D52" s="382"/>
      <c r="E52" s="382"/>
      <c r="F52" s="382"/>
      <c r="G52" s="382"/>
      <c r="H52" s="382"/>
      <c r="I52" s="382"/>
      <c r="J52" s="382"/>
      <c r="K52" s="260"/>
    </row>
    <row r="53" spans="2:11" ht="15" customHeight="1">
      <c r="B53" s="259"/>
      <c r="C53" s="382" t="s">
        <v>733</v>
      </c>
      <c r="D53" s="382"/>
      <c r="E53" s="382"/>
      <c r="F53" s="382"/>
      <c r="G53" s="382"/>
      <c r="H53" s="382"/>
      <c r="I53" s="382"/>
      <c r="J53" s="382"/>
      <c r="K53" s="260"/>
    </row>
    <row r="54" spans="2:11" ht="12.75" customHeight="1">
      <c r="B54" s="259"/>
      <c r="C54" s="262"/>
      <c r="D54" s="262"/>
      <c r="E54" s="262"/>
      <c r="F54" s="262"/>
      <c r="G54" s="262"/>
      <c r="H54" s="262"/>
      <c r="I54" s="262"/>
      <c r="J54" s="262"/>
      <c r="K54" s="260"/>
    </row>
    <row r="55" spans="2:11" ht="15" customHeight="1">
      <c r="B55" s="259"/>
      <c r="C55" s="382" t="s">
        <v>734</v>
      </c>
      <c r="D55" s="382"/>
      <c r="E55" s="382"/>
      <c r="F55" s="382"/>
      <c r="G55" s="382"/>
      <c r="H55" s="382"/>
      <c r="I55" s="382"/>
      <c r="J55" s="382"/>
      <c r="K55" s="260"/>
    </row>
    <row r="56" spans="2:11" ht="15" customHeight="1">
      <c r="B56" s="259"/>
      <c r="C56" s="264"/>
      <c r="D56" s="382" t="s">
        <v>735</v>
      </c>
      <c r="E56" s="382"/>
      <c r="F56" s="382"/>
      <c r="G56" s="382"/>
      <c r="H56" s="382"/>
      <c r="I56" s="382"/>
      <c r="J56" s="382"/>
      <c r="K56" s="260"/>
    </row>
    <row r="57" spans="2:11" ht="15" customHeight="1">
      <c r="B57" s="259"/>
      <c r="C57" s="264"/>
      <c r="D57" s="382" t="s">
        <v>736</v>
      </c>
      <c r="E57" s="382"/>
      <c r="F57" s="382"/>
      <c r="G57" s="382"/>
      <c r="H57" s="382"/>
      <c r="I57" s="382"/>
      <c r="J57" s="382"/>
      <c r="K57" s="260"/>
    </row>
    <row r="58" spans="2:11" ht="15" customHeight="1">
      <c r="B58" s="259"/>
      <c r="C58" s="264"/>
      <c r="D58" s="382" t="s">
        <v>737</v>
      </c>
      <c r="E58" s="382"/>
      <c r="F58" s="382"/>
      <c r="G58" s="382"/>
      <c r="H58" s="382"/>
      <c r="I58" s="382"/>
      <c r="J58" s="382"/>
      <c r="K58" s="260"/>
    </row>
    <row r="59" spans="2:11" ht="15" customHeight="1">
      <c r="B59" s="259"/>
      <c r="C59" s="264"/>
      <c r="D59" s="382" t="s">
        <v>738</v>
      </c>
      <c r="E59" s="382"/>
      <c r="F59" s="382"/>
      <c r="G59" s="382"/>
      <c r="H59" s="382"/>
      <c r="I59" s="382"/>
      <c r="J59" s="382"/>
      <c r="K59" s="260"/>
    </row>
    <row r="60" spans="2:11" ht="15" customHeight="1">
      <c r="B60" s="259"/>
      <c r="C60" s="264"/>
      <c r="D60" s="383" t="s">
        <v>739</v>
      </c>
      <c r="E60" s="383"/>
      <c r="F60" s="383"/>
      <c r="G60" s="383"/>
      <c r="H60" s="383"/>
      <c r="I60" s="383"/>
      <c r="J60" s="383"/>
      <c r="K60" s="260"/>
    </row>
    <row r="61" spans="2:11" ht="15" customHeight="1">
      <c r="B61" s="259"/>
      <c r="C61" s="264"/>
      <c r="D61" s="382" t="s">
        <v>740</v>
      </c>
      <c r="E61" s="382"/>
      <c r="F61" s="382"/>
      <c r="G61" s="382"/>
      <c r="H61" s="382"/>
      <c r="I61" s="382"/>
      <c r="J61" s="382"/>
      <c r="K61" s="260"/>
    </row>
    <row r="62" spans="2:11" ht="12.75" customHeight="1">
      <c r="B62" s="259"/>
      <c r="C62" s="264"/>
      <c r="D62" s="264"/>
      <c r="E62" s="267"/>
      <c r="F62" s="264"/>
      <c r="G62" s="264"/>
      <c r="H62" s="264"/>
      <c r="I62" s="264"/>
      <c r="J62" s="264"/>
      <c r="K62" s="260"/>
    </row>
    <row r="63" spans="2:11" ht="15" customHeight="1">
      <c r="B63" s="259"/>
      <c r="C63" s="264"/>
      <c r="D63" s="382" t="s">
        <v>741</v>
      </c>
      <c r="E63" s="382"/>
      <c r="F63" s="382"/>
      <c r="G63" s="382"/>
      <c r="H63" s="382"/>
      <c r="I63" s="382"/>
      <c r="J63" s="382"/>
      <c r="K63" s="260"/>
    </row>
    <row r="64" spans="2:11" ht="15" customHeight="1">
      <c r="B64" s="259"/>
      <c r="C64" s="264"/>
      <c r="D64" s="383" t="s">
        <v>742</v>
      </c>
      <c r="E64" s="383"/>
      <c r="F64" s="383"/>
      <c r="G64" s="383"/>
      <c r="H64" s="383"/>
      <c r="I64" s="383"/>
      <c r="J64" s="383"/>
      <c r="K64" s="260"/>
    </row>
    <row r="65" spans="2:11" ht="15" customHeight="1">
      <c r="B65" s="259"/>
      <c r="C65" s="264"/>
      <c r="D65" s="382" t="s">
        <v>743</v>
      </c>
      <c r="E65" s="382"/>
      <c r="F65" s="382"/>
      <c r="G65" s="382"/>
      <c r="H65" s="382"/>
      <c r="I65" s="382"/>
      <c r="J65" s="382"/>
      <c r="K65" s="260"/>
    </row>
    <row r="66" spans="2:11" ht="15" customHeight="1">
      <c r="B66" s="259"/>
      <c r="C66" s="264"/>
      <c r="D66" s="382" t="s">
        <v>744</v>
      </c>
      <c r="E66" s="382"/>
      <c r="F66" s="382"/>
      <c r="G66" s="382"/>
      <c r="H66" s="382"/>
      <c r="I66" s="382"/>
      <c r="J66" s="382"/>
      <c r="K66" s="260"/>
    </row>
    <row r="67" spans="2:11" ht="15" customHeight="1">
      <c r="B67" s="259"/>
      <c r="C67" s="264"/>
      <c r="D67" s="382" t="s">
        <v>745</v>
      </c>
      <c r="E67" s="382"/>
      <c r="F67" s="382"/>
      <c r="G67" s="382"/>
      <c r="H67" s="382"/>
      <c r="I67" s="382"/>
      <c r="J67" s="382"/>
      <c r="K67" s="260"/>
    </row>
    <row r="68" spans="2:11" ht="15" customHeight="1">
      <c r="B68" s="259"/>
      <c r="C68" s="264"/>
      <c r="D68" s="382" t="s">
        <v>746</v>
      </c>
      <c r="E68" s="382"/>
      <c r="F68" s="382"/>
      <c r="G68" s="382"/>
      <c r="H68" s="382"/>
      <c r="I68" s="382"/>
      <c r="J68" s="382"/>
      <c r="K68" s="260"/>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384" t="s">
        <v>97</v>
      </c>
      <c r="D73" s="384"/>
      <c r="E73" s="384"/>
      <c r="F73" s="384"/>
      <c r="G73" s="384"/>
      <c r="H73" s="384"/>
      <c r="I73" s="384"/>
      <c r="J73" s="384"/>
      <c r="K73" s="277"/>
    </row>
    <row r="74" spans="2:11" ht="17.25" customHeight="1">
      <c r="B74" s="276"/>
      <c r="C74" s="278" t="s">
        <v>747</v>
      </c>
      <c r="D74" s="278"/>
      <c r="E74" s="278"/>
      <c r="F74" s="278" t="s">
        <v>748</v>
      </c>
      <c r="G74" s="279"/>
      <c r="H74" s="278" t="s">
        <v>109</v>
      </c>
      <c r="I74" s="278" t="s">
        <v>59</v>
      </c>
      <c r="J74" s="278" t="s">
        <v>749</v>
      </c>
      <c r="K74" s="277"/>
    </row>
    <row r="75" spans="2:11" ht="17.25" customHeight="1">
      <c r="B75" s="276"/>
      <c r="C75" s="280" t="s">
        <v>750</v>
      </c>
      <c r="D75" s="280"/>
      <c r="E75" s="280"/>
      <c r="F75" s="281" t="s">
        <v>751</v>
      </c>
      <c r="G75" s="282"/>
      <c r="H75" s="280"/>
      <c r="I75" s="280"/>
      <c r="J75" s="280" t="s">
        <v>752</v>
      </c>
      <c r="K75" s="277"/>
    </row>
    <row r="76" spans="2:11" ht="5.25" customHeight="1">
      <c r="B76" s="276"/>
      <c r="C76" s="283"/>
      <c r="D76" s="283"/>
      <c r="E76" s="283"/>
      <c r="F76" s="283"/>
      <c r="G76" s="284"/>
      <c r="H76" s="283"/>
      <c r="I76" s="283"/>
      <c r="J76" s="283"/>
      <c r="K76" s="277"/>
    </row>
    <row r="77" spans="2:11" ht="15" customHeight="1">
      <c r="B77" s="276"/>
      <c r="C77" s="266" t="s">
        <v>55</v>
      </c>
      <c r="D77" s="283"/>
      <c r="E77" s="283"/>
      <c r="F77" s="285" t="s">
        <v>753</v>
      </c>
      <c r="G77" s="284"/>
      <c r="H77" s="266" t="s">
        <v>754</v>
      </c>
      <c r="I77" s="266" t="s">
        <v>755</v>
      </c>
      <c r="J77" s="266">
        <v>20</v>
      </c>
      <c r="K77" s="277"/>
    </row>
    <row r="78" spans="2:11" ht="15" customHeight="1">
      <c r="B78" s="276"/>
      <c r="C78" s="266" t="s">
        <v>756</v>
      </c>
      <c r="D78" s="266"/>
      <c r="E78" s="266"/>
      <c r="F78" s="285" t="s">
        <v>753</v>
      </c>
      <c r="G78" s="284"/>
      <c r="H78" s="266" t="s">
        <v>757</v>
      </c>
      <c r="I78" s="266" t="s">
        <v>755</v>
      </c>
      <c r="J78" s="266">
        <v>120</v>
      </c>
      <c r="K78" s="277"/>
    </row>
    <row r="79" spans="2:11" ht="15" customHeight="1">
      <c r="B79" s="286"/>
      <c r="C79" s="266" t="s">
        <v>758</v>
      </c>
      <c r="D79" s="266"/>
      <c r="E79" s="266"/>
      <c r="F79" s="285" t="s">
        <v>759</v>
      </c>
      <c r="G79" s="284"/>
      <c r="H79" s="266" t="s">
        <v>760</v>
      </c>
      <c r="I79" s="266" t="s">
        <v>755</v>
      </c>
      <c r="J79" s="266">
        <v>50</v>
      </c>
      <c r="K79" s="277"/>
    </row>
    <row r="80" spans="2:11" ht="15" customHeight="1">
      <c r="B80" s="286"/>
      <c r="C80" s="266" t="s">
        <v>761</v>
      </c>
      <c r="D80" s="266"/>
      <c r="E80" s="266"/>
      <c r="F80" s="285" t="s">
        <v>753</v>
      </c>
      <c r="G80" s="284"/>
      <c r="H80" s="266" t="s">
        <v>762</v>
      </c>
      <c r="I80" s="266" t="s">
        <v>763</v>
      </c>
      <c r="J80" s="266"/>
      <c r="K80" s="277"/>
    </row>
    <row r="81" spans="2:11" ht="15" customHeight="1">
      <c r="B81" s="286"/>
      <c r="C81" s="287" t="s">
        <v>764</v>
      </c>
      <c r="D81" s="287"/>
      <c r="E81" s="287"/>
      <c r="F81" s="288" t="s">
        <v>759</v>
      </c>
      <c r="G81" s="287"/>
      <c r="H81" s="287" t="s">
        <v>765</v>
      </c>
      <c r="I81" s="287" t="s">
        <v>755</v>
      </c>
      <c r="J81" s="287">
        <v>15</v>
      </c>
      <c r="K81" s="277"/>
    </row>
    <row r="82" spans="2:11" ht="15" customHeight="1">
      <c r="B82" s="286"/>
      <c r="C82" s="287" t="s">
        <v>766</v>
      </c>
      <c r="D82" s="287"/>
      <c r="E82" s="287"/>
      <c r="F82" s="288" t="s">
        <v>759</v>
      </c>
      <c r="G82" s="287"/>
      <c r="H82" s="287" t="s">
        <v>767</v>
      </c>
      <c r="I82" s="287" t="s">
        <v>755</v>
      </c>
      <c r="J82" s="287">
        <v>15</v>
      </c>
      <c r="K82" s="277"/>
    </row>
    <row r="83" spans="2:11" ht="15" customHeight="1">
      <c r="B83" s="286"/>
      <c r="C83" s="287" t="s">
        <v>768</v>
      </c>
      <c r="D83" s="287"/>
      <c r="E83" s="287"/>
      <c r="F83" s="288" t="s">
        <v>759</v>
      </c>
      <c r="G83" s="287"/>
      <c r="H83" s="287" t="s">
        <v>769</v>
      </c>
      <c r="I83" s="287" t="s">
        <v>755</v>
      </c>
      <c r="J83" s="287">
        <v>20</v>
      </c>
      <c r="K83" s="277"/>
    </row>
    <row r="84" spans="2:11" ht="15" customHeight="1">
      <c r="B84" s="286"/>
      <c r="C84" s="287" t="s">
        <v>770</v>
      </c>
      <c r="D84" s="287"/>
      <c r="E84" s="287"/>
      <c r="F84" s="288" t="s">
        <v>759</v>
      </c>
      <c r="G84" s="287"/>
      <c r="H84" s="287" t="s">
        <v>771</v>
      </c>
      <c r="I84" s="287" t="s">
        <v>755</v>
      </c>
      <c r="J84" s="287">
        <v>20</v>
      </c>
      <c r="K84" s="277"/>
    </row>
    <row r="85" spans="2:11" ht="15" customHeight="1">
      <c r="B85" s="286"/>
      <c r="C85" s="266" t="s">
        <v>772</v>
      </c>
      <c r="D85" s="266"/>
      <c r="E85" s="266"/>
      <c r="F85" s="285" t="s">
        <v>759</v>
      </c>
      <c r="G85" s="284"/>
      <c r="H85" s="266" t="s">
        <v>773</v>
      </c>
      <c r="I85" s="266" t="s">
        <v>755</v>
      </c>
      <c r="J85" s="266">
        <v>50</v>
      </c>
      <c r="K85" s="277"/>
    </row>
    <row r="86" spans="2:11" ht="15" customHeight="1">
      <c r="B86" s="286"/>
      <c r="C86" s="266" t="s">
        <v>774</v>
      </c>
      <c r="D86" s="266"/>
      <c r="E86" s="266"/>
      <c r="F86" s="285" t="s">
        <v>759</v>
      </c>
      <c r="G86" s="284"/>
      <c r="H86" s="266" t="s">
        <v>775</v>
      </c>
      <c r="I86" s="266" t="s">
        <v>755</v>
      </c>
      <c r="J86" s="266">
        <v>20</v>
      </c>
      <c r="K86" s="277"/>
    </row>
    <row r="87" spans="2:11" ht="15" customHeight="1">
      <c r="B87" s="286"/>
      <c r="C87" s="266" t="s">
        <v>776</v>
      </c>
      <c r="D87" s="266"/>
      <c r="E87" s="266"/>
      <c r="F87" s="285" t="s">
        <v>759</v>
      </c>
      <c r="G87" s="284"/>
      <c r="H87" s="266" t="s">
        <v>777</v>
      </c>
      <c r="I87" s="266" t="s">
        <v>755</v>
      </c>
      <c r="J87" s="266">
        <v>20</v>
      </c>
      <c r="K87" s="277"/>
    </row>
    <row r="88" spans="2:11" ht="15" customHeight="1">
      <c r="B88" s="286"/>
      <c r="C88" s="266" t="s">
        <v>778</v>
      </c>
      <c r="D88" s="266"/>
      <c r="E88" s="266"/>
      <c r="F88" s="285" t="s">
        <v>759</v>
      </c>
      <c r="G88" s="284"/>
      <c r="H88" s="266" t="s">
        <v>779</v>
      </c>
      <c r="I88" s="266" t="s">
        <v>755</v>
      </c>
      <c r="J88" s="266">
        <v>50</v>
      </c>
      <c r="K88" s="277"/>
    </row>
    <row r="89" spans="2:11" ht="15" customHeight="1">
      <c r="B89" s="286"/>
      <c r="C89" s="266" t="s">
        <v>780</v>
      </c>
      <c r="D89" s="266"/>
      <c r="E89" s="266"/>
      <c r="F89" s="285" t="s">
        <v>759</v>
      </c>
      <c r="G89" s="284"/>
      <c r="H89" s="266" t="s">
        <v>780</v>
      </c>
      <c r="I89" s="266" t="s">
        <v>755</v>
      </c>
      <c r="J89" s="266">
        <v>50</v>
      </c>
      <c r="K89" s="277"/>
    </row>
    <row r="90" spans="2:11" ht="15" customHeight="1">
      <c r="B90" s="286"/>
      <c r="C90" s="266" t="s">
        <v>114</v>
      </c>
      <c r="D90" s="266"/>
      <c r="E90" s="266"/>
      <c r="F90" s="285" t="s">
        <v>759</v>
      </c>
      <c r="G90" s="284"/>
      <c r="H90" s="266" t="s">
        <v>781</v>
      </c>
      <c r="I90" s="266" t="s">
        <v>755</v>
      </c>
      <c r="J90" s="266">
        <v>255</v>
      </c>
      <c r="K90" s="277"/>
    </row>
    <row r="91" spans="2:11" ht="15" customHeight="1">
      <c r="B91" s="286"/>
      <c r="C91" s="266" t="s">
        <v>782</v>
      </c>
      <c r="D91" s="266"/>
      <c r="E91" s="266"/>
      <c r="F91" s="285" t="s">
        <v>753</v>
      </c>
      <c r="G91" s="284"/>
      <c r="H91" s="266" t="s">
        <v>783</v>
      </c>
      <c r="I91" s="266" t="s">
        <v>784</v>
      </c>
      <c r="J91" s="266"/>
      <c r="K91" s="277"/>
    </row>
    <row r="92" spans="2:11" ht="15" customHeight="1">
      <c r="B92" s="286"/>
      <c r="C92" s="266" t="s">
        <v>785</v>
      </c>
      <c r="D92" s="266"/>
      <c r="E92" s="266"/>
      <c r="F92" s="285" t="s">
        <v>753</v>
      </c>
      <c r="G92" s="284"/>
      <c r="H92" s="266" t="s">
        <v>786</v>
      </c>
      <c r="I92" s="266" t="s">
        <v>787</v>
      </c>
      <c r="J92" s="266"/>
      <c r="K92" s="277"/>
    </row>
    <row r="93" spans="2:11" ht="15" customHeight="1">
      <c r="B93" s="286"/>
      <c r="C93" s="266" t="s">
        <v>788</v>
      </c>
      <c r="D93" s="266"/>
      <c r="E93" s="266"/>
      <c r="F93" s="285" t="s">
        <v>753</v>
      </c>
      <c r="G93" s="284"/>
      <c r="H93" s="266" t="s">
        <v>788</v>
      </c>
      <c r="I93" s="266" t="s">
        <v>787</v>
      </c>
      <c r="J93" s="266"/>
      <c r="K93" s="277"/>
    </row>
    <row r="94" spans="2:11" ht="15" customHeight="1">
      <c r="B94" s="286"/>
      <c r="C94" s="266" t="s">
        <v>40</v>
      </c>
      <c r="D94" s="266"/>
      <c r="E94" s="266"/>
      <c r="F94" s="285" t="s">
        <v>753</v>
      </c>
      <c r="G94" s="284"/>
      <c r="H94" s="266" t="s">
        <v>789</v>
      </c>
      <c r="I94" s="266" t="s">
        <v>787</v>
      </c>
      <c r="J94" s="266"/>
      <c r="K94" s="277"/>
    </row>
    <row r="95" spans="2:11" ht="15" customHeight="1">
      <c r="B95" s="286"/>
      <c r="C95" s="266" t="s">
        <v>50</v>
      </c>
      <c r="D95" s="266"/>
      <c r="E95" s="266"/>
      <c r="F95" s="285" t="s">
        <v>753</v>
      </c>
      <c r="G95" s="284"/>
      <c r="H95" s="266" t="s">
        <v>790</v>
      </c>
      <c r="I95" s="266" t="s">
        <v>787</v>
      </c>
      <c r="J95" s="266"/>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384" t="s">
        <v>791</v>
      </c>
      <c r="D100" s="384"/>
      <c r="E100" s="384"/>
      <c r="F100" s="384"/>
      <c r="G100" s="384"/>
      <c r="H100" s="384"/>
      <c r="I100" s="384"/>
      <c r="J100" s="384"/>
      <c r="K100" s="277"/>
    </row>
    <row r="101" spans="2:11" ht="17.25" customHeight="1">
      <c r="B101" s="276"/>
      <c r="C101" s="278" t="s">
        <v>747</v>
      </c>
      <c r="D101" s="278"/>
      <c r="E101" s="278"/>
      <c r="F101" s="278" t="s">
        <v>748</v>
      </c>
      <c r="G101" s="279"/>
      <c r="H101" s="278" t="s">
        <v>109</v>
      </c>
      <c r="I101" s="278" t="s">
        <v>59</v>
      </c>
      <c r="J101" s="278" t="s">
        <v>749</v>
      </c>
      <c r="K101" s="277"/>
    </row>
    <row r="102" spans="2:11" ht="17.25" customHeight="1">
      <c r="B102" s="276"/>
      <c r="C102" s="280" t="s">
        <v>750</v>
      </c>
      <c r="D102" s="280"/>
      <c r="E102" s="280"/>
      <c r="F102" s="281" t="s">
        <v>751</v>
      </c>
      <c r="G102" s="282"/>
      <c r="H102" s="280"/>
      <c r="I102" s="280"/>
      <c r="J102" s="280" t="s">
        <v>752</v>
      </c>
      <c r="K102" s="277"/>
    </row>
    <row r="103" spans="2:11" ht="5.25" customHeight="1">
      <c r="B103" s="276"/>
      <c r="C103" s="278"/>
      <c r="D103" s="278"/>
      <c r="E103" s="278"/>
      <c r="F103" s="278"/>
      <c r="G103" s="294"/>
      <c r="H103" s="278"/>
      <c r="I103" s="278"/>
      <c r="J103" s="278"/>
      <c r="K103" s="277"/>
    </row>
    <row r="104" spans="2:11" ht="15" customHeight="1">
      <c r="B104" s="276"/>
      <c r="C104" s="266" t="s">
        <v>55</v>
      </c>
      <c r="D104" s="283"/>
      <c r="E104" s="283"/>
      <c r="F104" s="285" t="s">
        <v>753</v>
      </c>
      <c r="G104" s="294"/>
      <c r="H104" s="266" t="s">
        <v>792</v>
      </c>
      <c r="I104" s="266" t="s">
        <v>755</v>
      </c>
      <c r="J104" s="266">
        <v>20</v>
      </c>
      <c r="K104" s="277"/>
    </row>
    <row r="105" spans="2:11" ht="15" customHeight="1">
      <c r="B105" s="276"/>
      <c r="C105" s="266" t="s">
        <v>756</v>
      </c>
      <c r="D105" s="266"/>
      <c r="E105" s="266"/>
      <c r="F105" s="285" t="s">
        <v>753</v>
      </c>
      <c r="G105" s="266"/>
      <c r="H105" s="266" t="s">
        <v>792</v>
      </c>
      <c r="I105" s="266" t="s">
        <v>755</v>
      </c>
      <c r="J105" s="266">
        <v>120</v>
      </c>
      <c r="K105" s="277"/>
    </row>
    <row r="106" spans="2:11" ht="15" customHeight="1">
      <c r="B106" s="286"/>
      <c r="C106" s="266" t="s">
        <v>758</v>
      </c>
      <c r="D106" s="266"/>
      <c r="E106" s="266"/>
      <c r="F106" s="285" t="s">
        <v>759</v>
      </c>
      <c r="G106" s="266"/>
      <c r="H106" s="266" t="s">
        <v>792</v>
      </c>
      <c r="I106" s="266" t="s">
        <v>755</v>
      </c>
      <c r="J106" s="266">
        <v>50</v>
      </c>
      <c r="K106" s="277"/>
    </row>
    <row r="107" spans="2:11" ht="15" customHeight="1">
      <c r="B107" s="286"/>
      <c r="C107" s="266" t="s">
        <v>761</v>
      </c>
      <c r="D107" s="266"/>
      <c r="E107" s="266"/>
      <c r="F107" s="285" t="s">
        <v>753</v>
      </c>
      <c r="G107" s="266"/>
      <c r="H107" s="266" t="s">
        <v>792</v>
      </c>
      <c r="I107" s="266" t="s">
        <v>763</v>
      </c>
      <c r="J107" s="266"/>
      <c r="K107" s="277"/>
    </row>
    <row r="108" spans="2:11" ht="15" customHeight="1">
      <c r="B108" s="286"/>
      <c r="C108" s="266" t="s">
        <v>772</v>
      </c>
      <c r="D108" s="266"/>
      <c r="E108" s="266"/>
      <c r="F108" s="285" t="s">
        <v>759</v>
      </c>
      <c r="G108" s="266"/>
      <c r="H108" s="266" t="s">
        <v>792</v>
      </c>
      <c r="I108" s="266" t="s">
        <v>755</v>
      </c>
      <c r="J108" s="266">
        <v>50</v>
      </c>
      <c r="K108" s="277"/>
    </row>
    <row r="109" spans="2:11" ht="15" customHeight="1">
      <c r="B109" s="286"/>
      <c r="C109" s="266" t="s">
        <v>780</v>
      </c>
      <c r="D109" s="266"/>
      <c r="E109" s="266"/>
      <c r="F109" s="285" t="s">
        <v>759</v>
      </c>
      <c r="G109" s="266"/>
      <c r="H109" s="266" t="s">
        <v>792</v>
      </c>
      <c r="I109" s="266" t="s">
        <v>755</v>
      </c>
      <c r="J109" s="266">
        <v>50</v>
      </c>
      <c r="K109" s="277"/>
    </row>
    <row r="110" spans="2:11" ht="15" customHeight="1">
      <c r="B110" s="286"/>
      <c r="C110" s="266" t="s">
        <v>778</v>
      </c>
      <c r="D110" s="266"/>
      <c r="E110" s="266"/>
      <c r="F110" s="285" t="s">
        <v>759</v>
      </c>
      <c r="G110" s="266"/>
      <c r="H110" s="266" t="s">
        <v>792</v>
      </c>
      <c r="I110" s="266" t="s">
        <v>755</v>
      </c>
      <c r="J110" s="266">
        <v>50</v>
      </c>
      <c r="K110" s="277"/>
    </row>
    <row r="111" spans="2:11" ht="15" customHeight="1">
      <c r="B111" s="286"/>
      <c r="C111" s="266" t="s">
        <v>55</v>
      </c>
      <c r="D111" s="266"/>
      <c r="E111" s="266"/>
      <c r="F111" s="285" t="s">
        <v>753</v>
      </c>
      <c r="G111" s="266"/>
      <c r="H111" s="266" t="s">
        <v>793</v>
      </c>
      <c r="I111" s="266" t="s">
        <v>755</v>
      </c>
      <c r="J111" s="266">
        <v>20</v>
      </c>
      <c r="K111" s="277"/>
    </row>
    <row r="112" spans="2:11" ht="15" customHeight="1">
      <c r="B112" s="286"/>
      <c r="C112" s="266" t="s">
        <v>794</v>
      </c>
      <c r="D112" s="266"/>
      <c r="E112" s="266"/>
      <c r="F112" s="285" t="s">
        <v>753</v>
      </c>
      <c r="G112" s="266"/>
      <c r="H112" s="266" t="s">
        <v>795</v>
      </c>
      <c r="I112" s="266" t="s">
        <v>755</v>
      </c>
      <c r="J112" s="266">
        <v>120</v>
      </c>
      <c r="K112" s="277"/>
    </row>
    <row r="113" spans="2:11" ht="15" customHeight="1">
      <c r="B113" s="286"/>
      <c r="C113" s="266" t="s">
        <v>40</v>
      </c>
      <c r="D113" s="266"/>
      <c r="E113" s="266"/>
      <c r="F113" s="285" t="s">
        <v>753</v>
      </c>
      <c r="G113" s="266"/>
      <c r="H113" s="266" t="s">
        <v>796</v>
      </c>
      <c r="I113" s="266" t="s">
        <v>787</v>
      </c>
      <c r="J113" s="266"/>
      <c r="K113" s="277"/>
    </row>
    <row r="114" spans="2:11" ht="15" customHeight="1">
      <c r="B114" s="286"/>
      <c r="C114" s="266" t="s">
        <v>50</v>
      </c>
      <c r="D114" s="266"/>
      <c r="E114" s="266"/>
      <c r="F114" s="285" t="s">
        <v>753</v>
      </c>
      <c r="G114" s="266"/>
      <c r="H114" s="266" t="s">
        <v>797</v>
      </c>
      <c r="I114" s="266" t="s">
        <v>787</v>
      </c>
      <c r="J114" s="266"/>
      <c r="K114" s="277"/>
    </row>
    <row r="115" spans="2:11" ht="15" customHeight="1">
      <c r="B115" s="286"/>
      <c r="C115" s="266" t="s">
        <v>59</v>
      </c>
      <c r="D115" s="266"/>
      <c r="E115" s="266"/>
      <c r="F115" s="285" t="s">
        <v>753</v>
      </c>
      <c r="G115" s="266"/>
      <c r="H115" s="266" t="s">
        <v>798</v>
      </c>
      <c r="I115" s="266" t="s">
        <v>799</v>
      </c>
      <c r="J115" s="266"/>
      <c r="K115" s="277"/>
    </row>
    <row r="116" spans="2:11" ht="15" customHeight="1">
      <c r="B116" s="289"/>
      <c r="C116" s="295"/>
      <c r="D116" s="295"/>
      <c r="E116" s="295"/>
      <c r="F116" s="295"/>
      <c r="G116" s="295"/>
      <c r="H116" s="295"/>
      <c r="I116" s="295"/>
      <c r="J116" s="295"/>
      <c r="K116" s="291"/>
    </row>
    <row r="117" spans="2:11" ht="18.75" customHeight="1">
      <c r="B117" s="296"/>
      <c r="C117" s="262"/>
      <c r="D117" s="262"/>
      <c r="E117" s="262"/>
      <c r="F117" s="297"/>
      <c r="G117" s="262"/>
      <c r="H117" s="262"/>
      <c r="I117" s="262"/>
      <c r="J117" s="262"/>
      <c r="K117" s="296"/>
    </row>
    <row r="118" spans="2:11" ht="18.75" customHeight="1">
      <c r="B118" s="272"/>
      <c r="C118" s="272"/>
      <c r="D118" s="272"/>
      <c r="E118" s="272"/>
      <c r="F118" s="272"/>
      <c r="G118" s="272"/>
      <c r="H118" s="272"/>
      <c r="I118" s="272"/>
      <c r="J118" s="272"/>
      <c r="K118" s="272"/>
    </row>
    <row r="119" spans="2:11" ht="7.5" customHeight="1">
      <c r="B119" s="298"/>
      <c r="C119" s="299"/>
      <c r="D119" s="299"/>
      <c r="E119" s="299"/>
      <c r="F119" s="299"/>
      <c r="G119" s="299"/>
      <c r="H119" s="299"/>
      <c r="I119" s="299"/>
      <c r="J119" s="299"/>
      <c r="K119" s="300"/>
    </row>
    <row r="120" spans="2:11" ht="45" customHeight="1">
      <c r="B120" s="301"/>
      <c r="C120" s="379" t="s">
        <v>800</v>
      </c>
      <c r="D120" s="379"/>
      <c r="E120" s="379"/>
      <c r="F120" s="379"/>
      <c r="G120" s="379"/>
      <c r="H120" s="379"/>
      <c r="I120" s="379"/>
      <c r="J120" s="379"/>
      <c r="K120" s="302"/>
    </row>
    <row r="121" spans="2:11" ht="17.25" customHeight="1">
      <c r="B121" s="303"/>
      <c r="C121" s="278" t="s">
        <v>747</v>
      </c>
      <c r="D121" s="278"/>
      <c r="E121" s="278"/>
      <c r="F121" s="278" t="s">
        <v>748</v>
      </c>
      <c r="G121" s="279"/>
      <c r="H121" s="278" t="s">
        <v>109</v>
      </c>
      <c r="I121" s="278" t="s">
        <v>59</v>
      </c>
      <c r="J121" s="278" t="s">
        <v>749</v>
      </c>
      <c r="K121" s="304"/>
    </row>
    <row r="122" spans="2:11" ht="17.25" customHeight="1">
      <c r="B122" s="303"/>
      <c r="C122" s="280" t="s">
        <v>750</v>
      </c>
      <c r="D122" s="280"/>
      <c r="E122" s="280"/>
      <c r="F122" s="281" t="s">
        <v>751</v>
      </c>
      <c r="G122" s="282"/>
      <c r="H122" s="280"/>
      <c r="I122" s="280"/>
      <c r="J122" s="280" t="s">
        <v>752</v>
      </c>
      <c r="K122" s="304"/>
    </row>
    <row r="123" spans="2:11" ht="5.25" customHeight="1">
      <c r="B123" s="305"/>
      <c r="C123" s="283"/>
      <c r="D123" s="283"/>
      <c r="E123" s="283"/>
      <c r="F123" s="283"/>
      <c r="G123" s="266"/>
      <c r="H123" s="283"/>
      <c r="I123" s="283"/>
      <c r="J123" s="283"/>
      <c r="K123" s="306"/>
    </row>
    <row r="124" spans="2:11" ht="15" customHeight="1">
      <c r="B124" s="305"/>
      <c r="C124" s="266" t="s">
        <v>756</v>
      </c>
      <c r="D124" s="283"/>
      <c r="E124" s="283"/>
      <c r="F124" s="285" t="s">
        <v>753</v>
      </c>
      <c r="G124" s="266"/>
      <c r="H124" s="266" t="s">
        <v>792</v>
      </c>
      <c r="I124" s="266" t="s">
        <v>755</v>
      </c>
      <c r="J124" s="266">
        <v>120</v>
      </c>
      <c r="K124" s="307"/>
    </row>
    <row r="125" spans="2:11" ht="15" customHeight="1">
      <c r="B125" s="305"/>
      <c r="C125" s="266" t="s">
        <v>801</v>
      </c>
      <c r="D125" s="266"/>
      <c r="E125" s="266"/>
      <c r="F125" s="285" t="s">
        <v>753</v>
      </c>
      <c r="G125" s="266"/>
      <c r="H125" s="266" t="s">
        <v>802</v>
      </c>
      <c r="I125" s="266" t="s">
        <v>755</v>
      </c>
      <c r="J125" s="266" t="s">
        <v>803</v>
      </c>
      <c r="K125" s="307"/>
    </row>
    <row r="126" spans="2:11" ht="15" customHeight="1">
      <c r="B126" s="305"/>
      <c r="C126" s="266" t="s">
        <v>702</v>
      </c>
      <c r="D126" s="266"/>
      <c r="E126" s="266"/>
      <c r="F126" s="285" t="s">
        <v>753</v>
      </c>
      <c r="G126" s="266"/>
      <c r="H126" s="266" t="s">
        <v>804</v>
      </c>
      <c r="I126" s="266" t="s">
        <v>755</v>
      </c>
      <c r="J126" s="266" t="s">
        <v>803</v>
      </c>
      <c r="K126" s="307"/>
    </row>
    <row r="127" spans="2:11" ht="15" customHeight="1">
      <c r="B127" s="305"/>
      <c r="C127" s="266" t="s">
        <v>764</v>
      </c>
      <c r="D127" s="266"/>
      <c r="E127" s="266"/>
      <c r="F127" s="285" t="s">
        <v>759</v>
      </c>
      <c r="G127" s="266"/>
      <c r="H127" s="266" t="s">
        <v>765</v>
      </c>
      <c r="I127" s="266" t="s">
        <v>755</v>
      </c>
      <c r="J127" s="266">
        <v>15</v>
      </c>
      <c r="K127" s="307"/>
    </row>
    <row r="128" spans="2:11" ht="15" customHeight="1">
      <c r="B128" s="305"/>
      <c r="C128" s="287" t="s">
        <v>766</v>
      </c>
      <c r="D128" s="287"/>
      <c r="E128" s="287"/>
      <c r="F128" s="288" t="s">
        <v>759</v>
      </c>
      <c r="G128" s="287"/>
      <c r="H128" s="287" t="s">
        <v>767</v>
      </c>
      <c r="I128" s="287" t="s">
        <v>755</v>
      </c>
      <c r="J128" s="287">
        <v>15</v>
      </c>
      <c r="K128" s="307"/>
    </row>
    <row r="129" spans="2:11" ht="15" customHeight="1">
      <c r="B129" s="305"/>
      <c r="C129" s="287" t="s">
        <v>768</v>
      </c>
      <c r="D129" s="287"/>
      <c r="E129" s="287"/>
      <c r="F129" s="288" t="s">
        <v>759</v>
      </c>
      <c r="G129" s="287"/>
      <c r="H129" s="287" t="s">
        <v>769</v>
      </c>
      <c r="I129" s="287" t="s">
        <v>755</v>
      </c>
      <c r="J129" s="287">
        <v>20</v>
      </c>
      <c r="K129" s="307"/>
    </row>
    <row r="130" spans="2:11" ht="15" customHeight="1">
      <c r="B130" s="305"/>
      <c r="C130" s="287" t="s">
        <v>770</v>
      </c>
      <c r="D130" s="287"/>
      <c r="E130" s="287"/>
      <c r="F130" s="288" t="s">
        <v>759</v>
      </c>
      <c r="G130" s="287"/>
      <c r="H130" s="287" t="s">
        <v>771</v>
      </c>
      <c r="I130" s="287" t="s">
        <v>755</v>
      </c>
      <c r="J130" s="287">
        <v>20</v>
      </c>
      <c r="K130" s="307"/>
    </row>
    <row r="131" spans="2:11" ht="15" customHeight="1">
      <c r="B131" s="305"/>
      <c r="C131" s="266" t="s">
        <v>758</v>
      </c>
      <c r="D131" s="266"/>
      <c r="E131" s="266"/>
      <c r="F131" s="285" t="s">
        <v>759</v>
      </c>
      <c r="G131" s="266"/>
      <c r="H131" s="266" t="s">
        <v>792</v>
      </c>
      <c r="I131" s="266" t="s">
        <v>755</v>
      </c>
      <c r="J131" s="266">
        <v>50</v>
      </c>
      <c r="K131" s="307"/>
    </row>
    <row r="132" spans="2:11" ht="15" customHeight="1">
      <c r="B132" s="305"/>
      <c r="C132" s="266" t="s">
        <v>772</v>
      </c>
      <c r="D132" s="266"/>
      <c r="E132" s="266"/>
      <c r="F132" s="285" t="s">
        <v>759</v>
      </c>
      <c r="G132" s="266"/>
      <c r="H132" s="266" t="s">
        <v>792</v>
      </c>
      <c r="I132" s="266" t="s">
        <v>755</v>
      </c>
      <c r="J132" s="266">
        <v>50</v>
      </c>
      <c r="K132" s="307"/>
    </row>
    <row r="133" spans="2:11" ht="15" customHeight="1">
      <c r="B133" s="305"/>
      <c r="C133" s="266" t="s">
        <v>778</v>
      </c>
      <c r="D133" s="266"/>
      <c r="E133" s="266"/>
      <c r="F133" s="285" t="s">
        <v>759</v>
      </c>
      <c r="G133" s="266"/>
      <c r="H133" s="266" t="s">
        <v>792</v>
      </c>
      <c r="I133" s="266" t="s">
        <v>755</v>
      </c>
      <c r="J133" s="266">
        <v>50</v>
      </c>
      <c r="K133" s="307"/>
    </row>
    <row r="134" spans="2:11" ht="15" customHeight="1">
      <c r="B134" s="305"/>
      <c r="C134" s="266" t="s">
        <v>780</v>
      </c>
      <c r="D134" s="266"/>
      <c r="E134" s="266"/>
      <c r="F134" s="285" t="s">
        <v>759</v>
      </c>
      <c r="G134" s="266"/>
      <c r="H134" s="266" t="s">
        <v>792</v>
      </c>
      <c r="I134" s="266" t="s">
        <v>755</v>
      </c>
      <c r="J134" s="266">
        <v>50</v>
      </c>
      <c r="K134" s="307"/>
    </row>
    <row r="135" spans="2:11" ht="15" customHeight="1">
      <c r="B135" s="305"/>
      <c r="C135" s="266" t="s">
        <v>114</v>
      </c>
      <c r="D135" s="266"/>
      <c r="E135" s="266"/>
      <c r="F135" s="285" t="s">
        <v>759</v>
      </c>
      <c r="G135" s="266"/>
      <c r="H135" s="266" t="s">
        <v>805</v>
      </c>
      <c r="I135" s="266" t="s">
        <v>755</v>
      </c>
      <c r="J135" s="266">
        <v>255</v>
      </c>
      <c r="K135" s="307"/>
    </row>
    <row r="136" spans="2:11" ht="15" customHeight="1">
      <c r="B136" s="305"/>
      <c r="C136" s="266" t="s">
        <v>782</v>
      </c>
      <c r="D136" s="266"/>
      <c r="E136" s="266"/>
      <c r="F136" s="285" t="s">
        <v>753</v>
      </c>
      <c r="G136" s="266"/>
      <c r="H136" s="266" t="s">
        <v>806</v>
      </c>
      <c r="I136" s="266" t="s">
        <v>784</v>
      </c>
      <c r="J136" s="266"/>
      <c r="K136" s="307"/>
    </row>
    <row r="137" spans="2:11" ht="15" customHeight="1">
      <c r="B137" s="305"/>
      <c r="C137" s="266" t="s">
        <v>785</v>
      </c>
      <c r="D137" s="266"/>
      <c r="E137" s="266"/>
      <c r="F137" s="285" t="s">
        <v>753</v>
      </c>
      <c r="G137" s="266"/>
      <c r="H137" s="266" t="s">
        <v>807</v>
      </c>
      <c r="I137" s="266" t="s">
        <v>787</v>
      </c>
      <c r="J137" s="266"/>
      <c r="K137" s="307"/>
    </row>
    <row r="138" spans="2:11" ht="15" customHeight="1">
      <c r="B138" s="305"/>
      <c r="C138" s="266" t="s">
        <v>788</v>
      </c>
      <c r="D138" s="266"/>
      <c r="E138" s="266"/>
      <c r="F138" s="285" t="s">
        <v>753</v>
      </c>
      <c r="G138" s="266"/>
      <c r="H138" s="266" t="s">
        <v>788</v>
      </c>
      <c r="I138" s="266" t="s">
        <v>787</v>
      </c>
      <c r="J138" s="266"/>
      <c r="K138" s="307"/>
    </row>
    <row r="139" spans="2:11" ht="15" customHeight="1">
      <c r="B139" s="305"/>
      <c r="C139" s="266" t="s">
        <v>40</v>
      </c>
      <c r="D139" s="266"/>
      <c r="E139" s="266"/>
      <c r="F139" s="285" t="s">
        <v>753</v>
      </c>
      <c r="G139" s="266"/>
      <c r="H139" s="266" t="s">
        <v>808</v>
      </c>
      <c r="I139" s="266" t="s">
        <v>787</v>
      </c>
      <c r="J139" s="266"/>
      <c r="K139" s="307"/>
    </row>
    <row r="140" spans="2:11" ht="15" customHeight="1">
      <c r="B140" s="305"/>
      <c r="C140" s="266" t="s">
        <v>809</v>
      </c>
      <c r="D140" s="266"/>
      <c r="E140" s="266"/>
      <c r="F140" s="285" t="s">
        <v>753</v>
      </c>
      <c r="G140" s="266"/>
      <c r="H140" s="266" t="s">
        <v>810</v>
      </c>
      <c r="I140" s="266" t="s">
        <v>787</v>
      </c>
      <c r="J140" s="266"/>
      <c r="K140" s="307"/>
    </row>
    <row r="141" spans="2:11" ht="15" customHeight="1">
      <c r="B141" s="308"/>
      <c r="C141" s="309"/>
      <c r="D141" s="309"/>
      <c r="E141" s="309"/>
      <c r="F141" s="309"/>
      <c r="G141" s="309"/>
      <c r="H141" s="309"/>
      <c r="I141" s="309"/>
      <c r="J141" s="309"/>
      <c r="K141" s="310"/>
    </row>
    <row r="142" spans="2:11" ht="18.75" customHeight="1">
      <c r="B142" s="262"/>
      <c r="C142" s="262"/>
      <c r="D142" s="262"/>
      <c r="E142" s="262"/>
      <c r="F142" s="297"/>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384" t="s">
        <v>811</v>
      </c>
      <c r="D145" s="384"/>
      <c r="E145" s="384"/>
      <c r="F145" s="384"/>
      <c r="G145" s="384"/>
      <c r="H145" s="384"/>
      <c r="I145" s="384"/>
      <c r="J145" s="384"/>
      <c r="K145" s="277"/>
    </row>
    <row r="146" spans="2:11" ht="17.25" customHeight="1">
      <c r="B146" s="276"/>
      <c r="C146" s="278" t="s">
        <v>747</v>
      </c>
      <c r="D146" s="278"/>
      <c r="E146" s="278"/>
      <c r="F146" s="278" t="s">
        <v>748</v>
      </c>
      <c r="G146" s="279"/>
      <c r="H146" s="278" t="s">
        <v>109</v>
      </c>
      <c r="I146" s="278" t="s">
        <v>59</v>
      </c>
      <c r="J146" s="278" t="s">
        <v>749</v>
      </c>
      <c r="K146" s="277"/>
    </row>
    <row r="147" spans="2:11" ht="17.25" customHeight="1">
      <c r="B147" s="276"/>
      <c r="C147" s="280" t="s">
        <v>750</v>
      </c>
      <c r="D147" s="280"/>
      <c r="E147" s="280"/>
      <c r="F147" s="281" t="s">
        <v>751</v>
      </c>
      <c r="G147" s="282"/>
      <c r="H147" s="280"/>
      <c r="I147" s="280"/>
      <c r="J147" s="280" t="s">
        <v>752</v>
      </c>
      <c r="K147" s="277"/>
    </row>
    <row r="148" spans="2:11" ht="5.25" customHeight="1">
      <c r="B148" s="286"/>
      <c r="C148" s="283"/>
      <c r="D148" s="283"/>
      <c r="E148" s="283"/>
      <c r="F148" s="283"/>
      <c r="G148" s="284"/>
      <c r="H148" s="283"/>
      <c r="I148" s="283"/>
      <c r="J148" s="283"/>
      <c r="K148" s="307"/>
    </row>
    <row r="149" spans="2:11" ht="15" customHeight="1">
      <c r="B149" s="286"/>
      <c r="C149" s="311" t="s">
        <v>756</v>
      </c>
      <c r="D149" s="266"/>
      <c r="E149" s="266"/>
      <c r="F149" s="312" t="s">
        <v>753</v>
      </c>
      <c r="G149" s="266"/>
      <c r="H149" s="311" t="s">
        <v>792</v>
      </c>
      <c r="I149" s="311" t="s">
        <v>755</v>
      </c>
      <c r="J149" s="311">
        <v>120</v>
      </c>
      <c r="K149" s="307"/>
    </row>
    <row r="150" spans="2:11" ht="15" customHeight="1">
      <c r="B150" s="286"/>
      <c r="C150" s="311" t="s">
        <v>801</v>
      </c>
      <c r="D150" s="266"/>
      <c r="E150" s="266"/>
      <c r="F150" s="312" t="s">
        <v>753</v>
      </c>
      <c r="G150" s="266"/>
      <c r="H150" s="311" t="s">
        <v>812</v>
      </c>
      <c r="I150" s="311" t="s">
        <v>755</v>
      </c>
      <c r="J150" s="311" t="s">
        <v>803</v>
      </c>
      <c r="K150" s="307"/>
    </row>
    <row r="151" spans="2:11" ht="15" customHeight="1">
      <c r="B151" s="286"/>
      <c r="C151" s="311" t="s">
        <v>702</v>
      </c>
      <c r="D151" s="266"/>
      <c r="E151" s="266"/>
      <c r="F151" s="312" t="s">
        <v>753</v>
      </c>
      <c r="G151" s="266"/>
      <c r="H151" s="311" t="s">
        <v>813</v>
      </c>
      <c r="I151" s="311" t="s">
        <v>755</v>
      </c>
      <c r="J151" s="311" t="s">
        <v>803</v>
      </c>
      <c r="K151" s="307"/>
    </row>
    <row r="152" spans="2:11" ht="15" customHeight="1">
      <c r="B152" s="286"/>
      <c r="C152" s="311" t="s">
        <v>758</v>
      </c>
      <c r="D152" s="266"/>
      <c r="E152" s="266"/>
      <c r="F152" s="312" t="s">
        <v>759</v>
      </c>
      <c r="G152" s="266"/>
      <c r="H152" s="311" t="s">
        <v>792</v>
      </c>
      <c r="I152" s="311" t="s">
        <v>755</v>
      </c>
      <c r="J152" s="311">
        <v>50</v>
      </c>
      <c r="K152" s="307"/>
    </row>
    <row r="153" spans="2:11" ht="15" customHeight="1">
      <c r="B153" s="286"/>
      <c r="C153" s="311" t="s">
        <v>761</v>
      </c>
      <c r="D153" s="266"/>
      <c r="E153" s="266"/>
      <c r="F153" s="312" t="s">
        <v>753</v>
      </c>
      <c r="G153" s="266"/>
      <c r="H153" s="311" t="s">
        <v>792</v>
      </c>
      <c r="I153" s="311" t="s">
        <v>763</v>
      </c>
      <c r="J153" s="311"/>
      <c r="K153" s="307"/>
    </row>
    <row r="154" spans="2:11" ht="15" customHeight="1">
      <c r="B154" s="286"/>
      <c r="C154" s="311" t="s">
        <v>772</v>
      </c>
      <c r="D154" s="266"/>
      <c r="E154" s="266"/>
      <c r="F154" s="312" t="s">
        <v>759</v>
      </c>
      <c r="G154" s="266"/>
      <c r="H154" s="311" t="s">
        <v>792</v>
      </c>
      <c r="I154" s="311" t="s">
        <v>755</v>
      </c>
      <c r="J154" s="311">
        <v>50</v>
      </c>
      <c r="K154" s="307"/>
    </row>
    <row r="155" spans="2:11" ht="15" customHeight="1">
      <c r="B155" s="286"/>
      <c r="C155" s="311" t="s">
        <v>780</v>
      </c>
      <c r="D155" s="266"/>
      <c r="E155" s="266"/>
      <c r="F155" s="312" t="s">
        <v>759</v>
      </c>
      <c r="G155" s="266"/>
      <c r="H155" s="311" t="s">
        <v>792</v>
      </c>
      <c r="I155" s="311" t="s">
        <v>755</v>
      </c>
      <c r="J155" s="311">
        <v>50</v>
      </c>
      <c r="K155" s="307"/>
    </row>
    <row r="156" spans="2:11" ht="15" customHeight="1">
      <c r="B156" s="286"/>
      <c r="C156" s="311" t="s">
        <v>778</v>
      </c>
      <c r="D156" s="266"/>
      <c r="E156" s="266"/>
      <c r="F156" s="312" t="s">
        <v>759</v>
      </c>
      <c r="G156" s="266"/>
      <c r="H156" s="311" t="s">
        <v>792</v>
      </c>
      <c r="I156" s="311" t="s">
        <v>755</v>
      </c>
      <c r="J156" s="311">
        <v>50</v>
      </c>
      <c r="K156" s="307"/>
    </row>
    <row r="157" spans="2:11" ht="15" customHeight="1">
      <c r="B157" s="286"/>
      <c r="C157" s="311" t="s">
        <v>102</v>
      </c>
      <c r="D157" s="266"/>
      <c r="E157" s="266"/>
      <c r="F157" s="312" t="s">
        <v>753</v>
      </c>
      <c r="G157" s="266"/>
      <c r="H157" s="311" t="s">
        <v>814</v>
      </c>
      <c r="I157" s="311" t="s">
        <v>755</v>
      </c>
      <c r="J157" s="311" t="s">
        <v>815</v>
      </c>
      <c r="K157" s="307"/>
    </row>
    <row r="158" spans="2:11" ht="15" customHeight="1">
      <c r="B158" s="286"/>
      <c r="C158" s="311" t="s">
        <v>816</v>
      </c>
      <c r="D158" s="266"/>
      <c r="E158" s="266"/>
      <c r="F158" s="312" t="s">
        <v>753</v>
      </c>
      <c r="G158" s="266"/>
      <c r="H158" s="311" t="s">
        <v>817</v>
      </c>
      <c r="I158" s="311" t="s">
        <v>787</v>
      </c>
      <c r="J158" s="311"/>
      <c r="K158" s="307"/>
    </row>
    <row r="159" spans="2:11" ht="15" customHeight="1">
      <c r="B159" s="313"/>
      <c r="C159" s="295"/>
      <c r="D159" s="295"/>
      <c r="E159" s="295"/>
      <c r="F159" s="295"/>
      <c r="G159" s="295"/>
      <c r="H159" s="295"/>
      <c r="I159" s="295"/>
      <c r="J159" s="295"/>
      <c r="K159" s="314"/>
    </row>
    <row r="160" spans="2:11" ht="18.75" customHeight="1">
      <c r="B160" s="262"/>
      <c r="C160" s="266"/>
      <c r="D160" s="266"/>
      <c r="E160" s="266"/>
      <c r="F160" s="285"/>
      <c r="G160" s="266"/>
      <c r="H160" s="266"/>
      <c r="I160" s="266"/>
      <c r="J160" s="266"/>
      <c r="K160" s="262"/>
    </row>
    <row r="161" spans="2:11" ht="18.75" customHeight="1">
      <c r="B161" s="272"/>
      <c r="C161" s="272"/>
      <c r="D161" s="272"/>
      <c r="E161" s="272"/>
      <c r="F161" s="272"/>
      <c r="G161" s="272"/>
      <c r="H161" s="272"/>
      <c r="I161" s="272"/>
      <c r="J161" s="272"/>
      <c r="K161" s="272"/>
    </row>
    <row r="162" spans="2:11" ht="7.5" customHeight="1">
      <c r="B162" s="254"/>
      <c r="C162" s="255"/>
      <c r="D162" s="255"/>
      <c r="E162" s="255"/>
      <c r="F162" s="255"/>
      <c r="G162" s="255"/>
      <c r="H162" s="255"/>
      <c r="I162" s="255"/>
      <c r="J162" s="255"/>
      <c r="K162" s="256"/>
    </row>
    <row r="163" spans="2:11" ht="45" customHeight="1">
      <c r="B163" s="257"/>
      <c r="C163" s="379" t="s">
        <v>818</v>
      </c>
      <c r="D163" s="379"/>
      <c r="E163" s="379"/>
      <c r="F163" s="379"/>
      <c r="G163" s="379"/>
      <c r="H163" s="379"/>
      <c r="I163" s="379"/>
      <c r="J163" s="379"/>
      <c r="K163" s="258"/>
    </row>
    <row r="164" spans="2:11" ht="17.25" customHeight="1">
      <c r="B164" s="257"/>
      <c r="C164" s="278" t="s">
        <v>747</v>
      </c>
      <c r="D164" s="278"/>
      <c r="E164" s="278"/>
      <c r="F164" s="278" t="s">
        <v>748</v>
      </c>
      <c r="G164" s="315"/>
      <c r="H164" s="316" t="s">
        <v>109</v>
      </c>
      <c r="I164" s="316" t="s">
        <v>59</v>
      </c>
      <c r="J164" s="278" t="s">
        <v>749</v>
      </c>
      <c r="K164" s="258"/>
    </row>
    <row r="165" spans="2:11" ht="17.25" customHeight="1">
      <c r="B165" s="259"/>
      <c r="C165" s="280" t="s">
        <v>750</v>
      </c>
      <c r="D165" s="280"/>
      <c r="E165" s="280"/>
      <c r="F165" s="281" t="s">
        <v>751</v>
      </c>
      <c r="G165" s="317"/>
      <c r="H165" s="318"/>
      <c r="I165" s="318"/>
      <c r="J165" s="280" t="s">
        <v>752</v>
      </c>
      <c r="K165" s="260"/>
    </row>
    <row r="166" spans="2:11" ht="5.25" customHeight="1">
      <c r="B166" s="286"/>
      <c r="C166" s="283"/>
      <c r="D166" s="283"/>
      <c r="E166" s="283"/>
      <c r="F166" s="283"/>
      <c r="G166" s="284"/>
      <c r="H166" s="283"/>
      <c r="I166" s="283"/>
      <c r="J166" s="283"/>
      <c r="K166" s="307"/>
    </row>
    <row r="167" spans="2:11" ht="15" customHeight="1">
      <c r="B167" s="286"/>
      <c r="C167" s="266" t="s">
        <v>756</v>
      </c>
      <c r="D167" s="266"/>
      <c r="E167" s="266"/>
      <c r="F167" s="285" t="s">
        <v>753</v>
      </c>
      <c r="G167" s="266"/>
      <c r="H167" s="266" t="s">
        <v>792</v>
      </c>
      <c r="I167" s="266" t="s">
        <v>755</v>
      </c>
      <c r="J167" s="266">
        <v>120</v>
      </c>
      <c r="K167" s="307"/>
    </row>
    <row r="168" spans="2:11" ht="15" customHeight="1">
      <c r="B168" s="286"/>
      <c r="C168" s="266" t="s">
        <v>801</v>
      </c>
      <c r="D168" s="266"/>
      <c r="E168" s="266"/>
      <c r="F168" s="285" t="s">
        <v>753</v>
      </c>
      <c r="G168" s="266"/>
      <c r="H168" s="266" t="s">
        <v>802</v>
      </c>
      <c r="I168" s="266" t="s">
        <v>755</v>
      </c>
      <c r="J168" s="266" t="s">
        <v>803</v>
      </c>
      <c r="K168" s="307"/>
    </row>
    <row r="169" spans="2:11" ht="15" customHeight="1">
      <c r="B169" s="286"/>
      <c r="C169" s="266" t="s">
        <v>702</v>
      </c>
      <c r="D169" s="266"/>
      <c r="E169" s="266"/>
      <c r="F169" s="285" t="s">
        <v>753</v>
      </c>
      <c r="G169" s="266"/>
      <c r="H169" s="266" t="s">
        <v>819</v>
      </c>
      <c r="I169" s="266" t="s">
        <v>755</v>
      </c>
      <c r="J169" s="266" t="s">
        <v>803</v>
      </c>
      <c r="K169" s="307"/>
    </row>
    <row r="170" spans="2:11" ht="15" customHeight="1">
      <c r="B170" s="286"/>
      <c r="C170" s="266" t="s">
        <v>758</v>
      </c>
      <c r="D170" s="266"/>
      <c r="E170" s="266"/>
      <c r="F170" s="285" t="s">
        <v>759</v>
      </c>
      <c r="G170" s="266"/>
      <c r="H170" s="266" t="s">
        <v>819</v>
      </c>
      <c r="I170" s="266" t="s">
        <v>755</v>
      </c>
      <c r="J170" s="266">
        <v>50</v>
      </c>
      <c r="K170" s="307"/>
    </row>
    <row r="171" spans="2:11" ht="15" customHeight="1">
      <c r="B171" s="286"/>
      <c r="C171" s="266" t="s">
        <v>761</v>
      </c>
      <c r="D171" s="266"/>
      <c r="E171" s="266"/>
      <c r="F171" s="285" t="s">
        <v>753</v>
      </c>
      <c r="G171" s="266"/>
      <c r="H171" s="266" t="s">
        <v>819</v>
      </c>
      <c r="I171" s="266" t="s">
        <v>763</v>
      </c>
      <c r="J171" s="266"/>
      <c r="K171" s="307"/>
    </row>
    <row r="172" spans="2:11" ht="15" customHeight="1">
      <c r="B172" s="286"/>
      <c r="C172" s="266" t="s">
        <v>772</v>
      </c>
      <c r="D172" s="266"/>
      <c r="E172" s="266"/>
      <c r="F172" s="285" t="s">
        <v>759</v>
      </c>
      <c r="G172" s="266"/>
      <c r="H172" s="266" t="s">
        <v>819</v>
      </c>
      <c r="I172" s="266" t="s">
        <v>755</v>
      </c>
      <c r="J172" s="266">
        <v>50</v>
      </c>
      <c r="K172" s="307"/>
    </row>
    <row r="173" spans="2:11" ht="15" customHeight="1">
      <c r="B173" s="286"/>
      <c r="C173" s="266" t="s">
        <v>780</v>
      </c>
      <c r="D173" s="266"/>
      <c r="E173" s="266"/>
      <c r="F173" s="285" t="s">
        <v>759</v>
      </c>
      <c r="G173" s="266"/>
      <c r="H173" s="266" t="s">
        <v>819</v>
      </c>
      <c r="I173" s="266" t="s">
        <v>755</v>
      </c>
      <c r="J173" s="266">
        <v>50</v>
      </c>
      <c r="K173" s="307"/>
    </row>
    <row r="174" spans="2:11" ht="15" customHeight="1">
      <c r="B174" s="286"/>
      <c r="C174" s="266" t="s">
        <v>778</v>
      </c>
      <c r="D174" s="266"/>
      <c r="E174" s="266"/>
      <c r="F174" s="285" t="s">
        <v>759</v>
      </c>
      <c r="G174" s="266"/>
      <c r="H174" s="266" t="s">
        <v>819</v>
      </c>
      <c r="I174" s="266" t="s">
        <v>755</v>
      </c>
      <c r="J174" s="266">
        <v>50</v>
      </c>
      <c r="K174" s="307"/>
    </row>
    <row r="175" spans="2:11" ht="15" customHeight="1">
      <c r="B175" s="286"/>
      <c r="C175" s="266" t="s">
        <v>108</v>
      </c>
      <c r="D175" s="266"/>
      <c r="E175" s="266"/>
      <c r="F175" s="285" t="s">
        <v>753</v>
      </c>
      <c r="G175" s="266"/>
      <c r="H175" s="266" t="s">
        <v>820</v>
      </c>
      <c r="I175" s="266" t="s">
        <v>821</v>
      </c>
      <c r="J175" s="266"/>
      <c r="K175" s="307"/>
    </row>
    <row r="176" spans="2:11" ht="15" customHeight="1">
      <c r="B176" s="286"/>
      <c r="C176" s="266" t="s">
        <v>59</v>
      </c>
      <c r="D176" s="266"/>
      <c r="E176" s="266"/>
      <c r="F176" s="285" t="s">
        <v>753</v>
      </c>
      <c r="G176" s="266"/>
      <c r="H176" s="266" t="s">
        <v>822</v>
      </c>
      <c r="I176" s="266" t="s">
        <v>823</v>
      </c>
      <c r="J176" s="266">
        <v>1</v>
      </c>
      <c r="K176" s="307"/>
    </row>
    <row r="177" spans="2:11" ht="15" customHeight="1">
      <c r="B177" s="286"/>
      <c r="C177" s="266" t="s">
        <v>55</v>
      </c>
      <c r="D177" s="266"/>
      <c r="E177" s="266"/>
      <c r="F177" s="285" t="s">
        <v>753</v>
      </c>
      <c r="G177" s="266"/>
      <c r="H177" s="266" t="s">
        <v>824</v>
      </c>
      <c r="I177" s="266" t="s">
        <v>755</v>
      </c>
      <c r="J177" s="266">
        <v>20</v>
      </c>
      <c r="K177" s="307"/>
    </row>
    <row r="178" spans="2:11" ht="15" customHeight="1">
      <c r="B178" s="286"/>
      <c r="C178" s="266" t="s">
        <v>109</v>
      </c>
      <c r="D178" s="266"/>
      <c r="E178" s="266"/>
      <c r="F178" s="285" t="s">
        <v>753</v>
      </c>
      <c r="G178" s="266"/>
      <c r="H178" s="266" t="s">
        <v>825</v>
      </c>
      <c r="I178" s="266" t="s">
        <v>755</v>
      </c>
      <c r="J178" s="266">
        <v>255</v>
      </c>
      <c r="K178" s="307"/>
    </row>
    <row r="179" spans="2:11" ht="15" customHeight="1">
      <c r="B179" s="286"/>
      <c r="C179" s="266" t="s">
        <v>110</v>
      </c>
      <c r="D179" s="266"/>
      <c r="E179" s="266"/>
      <c r="F179" s="285" t="s">
        <v>753</v>
      </c>
      <c r="G179" s="266"/>
      <c r="H179" s="266" t="s">
        <v>718</v>
      </c>
      <c r="I179" s="266" t="s">
        <v>755</v>
      </c>
      <c r="J179" s="266">
        <v>10</v>
      </c>
      <c r="K179" s="307"/>
    </row>
    <row r="180" spans="2:11" ht="15" customHeight="1">
      <c r="B180" s="286"/>
      <c r="C180" s="266" t="s">
        <v>111</v>
      </c>
      <c r="D180" s="266"/>
      <c r="E180" s="266"/>
      <c r="F180" s="285" t="s">
        <v>753</v>
      </c>
      <c r="G180" s="266"/>
      <c r="H180" s="266" t="s">
        <v>826</v>
      </c>
      <c r="I180" s="266" t="s">
        <v>787</v>
      </c>
      <c r="J180" s="266"/>
      <c r="K180" s="307"/>
    </row>
    <row r="181" spans="2:11" ht="15" customHeight="1">
      <c r="B181" s="286"/>
      <c r="C181" s="266" t="s">
        <v>827</v>
      </c>
      <c r="D181" s="266"/>
      <c r="E181" s="266"/>
      <c r="F181" s="285" t="s">
        <v>753</v>
      </c>
      <c r="G181" s="266"/>
      <c r="H181" s="266" t="s">
        <v>828</v>
      </c>
      <c r="I181" s="266" t="s">
        <v>787</v>
      </c>
      <c r="J181" s="266"/>
      <c r="K181" s="307"/>
    </row>
    <row r="182" spans="2:11" ht="15" customHeight="1">
      <c r="B182" s="286"/>
      <c r="C182" s="266" t="s">
        <v>816</v>
      </c>
      <c r="D182" s="266"/>
      <c r="E182" s="266"/>
      <c r="F182" s="285" t="s">
        <v>753</v>
      </c>
      <c r="G182" s="266"/>
      <c r="H182" s="266" t="s">
        <v>829</v>
      </c>
      <c r="I182" s="266" t="s">
        <v>787</v>
      </c>
      <c r="J182" s="266"/>
      <c r="K182" s="307"/>
    </row>
    <row r="183" spans="2:11" ht="15" customHeight="1">
      <c r="B183" s="286"/>
      <c r="C183" s="266" t="s">
        <v>113</v>
      </c>
      <c r="D183" s="266"/>
      <c r="E183" s="266"/>
      <c r="F183" s="285" t="s">
        <v>759</v>
      </c>
      <c r="G183" s="266"/>
      <c r="H183" s="266" t="s">
        <v>830</v>
      </c>
      <c r="I183" s="266" t="s">
        <v>755</v>
      </c>
      <c r="J183" s="266">
        <v>50</v>
      </c>
      <c r="K183" s="307"/>
    </row>
    <row r="184" spans="2:11" ht="15" customHeight="1">
      <c r="B184" s="286"/>
      <c r="C184" s="266" t="s">
        <v>831</v>
      </c>
      <c r="D184" s="266"/>
      <c r="E184" s="266"/>
      <c r="F184" s="285" t="s">
        <v>759</v>
      </c>
      <c r="G184" s="266"/>
      <c r="H184" s="266" t="s">
        <v>832</v>
      </c>
      <c r="I184" s="266" t="s">
        <v>833</v>
      </c>
      <c r="J184" s="266"/>
      <c r="K184" s="307"/>
    </row>
    <row r="185" spans="2:11" ht="15" customHeight="1">
      <c r="B185" s="286"/>
      <c r="C185" s="266" t="s">
        <v>834</v>
      </c>
      <c r="D185" s="266"/>
      <c r="E185" s="266"/>
      <c r="F185" s="285" t="s">
        <v>759</v>
      </c>
      <c r="G185" s="266"/>
      <c r="H185" s="266" t="s">
        <v>835</v>
      </c>
      <c r="I185" s="266" t="s">
        <v>833</v>
      </c>
      <c r="J185" s="266"/>
      <c r="K185" s="307"/>
    </row>
    <row r="186" spans="2:11" ht="15" customHeight="1">
      <c r="B186" s="286"/>
      <c r="C186" s="266" t="s">
        <v>836</v>
      </c>
      <c r="D186" s="266"/>
      <c r="E186" s="266"/>
      <c r="F186" s="285" t="s">
        <v>759</v>
      </c>
      <c r="G186" s="266"/>
      <c r="H186" s="266" t="s">
        <v>837</v>
      </c>
      <c r="I186" s="266" t="s">
        <v>833</v>
      </c>
      <c r="J186" s="266"/>
      <c r="K186" s="307"/>
    </row>
    <row r="187" spans="2:11" ht="15" customHeight="1">
      <c r="B187" s="286"/>
      <c r="C187" s="319" t="s">
        <v>838</v>
      </c>
      <c r="D187" s="266"/>
      <c r="E187" s="266"/>
      <c r="F187" s="285" t="s">
        <v>759</v>
      </c>
      <c r="G187" s="266"/>
      <c r="H187" s="266" t="s">
        <v>839</v>
      </c>
      <c r="I187" s="266" t="s">
        <v>840</v>
      </c>
      <c r="J187" s="320" t="s">
        <v>841</v>
      </c>
      <c r="K187" s="307"/>
    </row>
    <row r="188" spans="2:11" ht="15" customHeight="1">
      <c r="B188" s="286"/>
      <c r="C188" s="271" t="s">
        <v>44</v>
      </c>
      <c r="D188" s="266"/>
      <c r="E188" s="266"/>
      <c r="F188" s="285" t="s">
        <v>753</v>
      </c>
      <c r="G188" s="266"/>
      <c r="H188" s="262" t="s">
        <v>842</v>
      </c>
      <c r="I188" s="266" t="s">
        <v>843</v>
      </c>
      <c r="J188" s="266"/>
      <c r="K188" s="307"/>
    </row>
    <row r="189" spans="2:11" ht="15" customHeight="1">
      <c r="B189" s="286"/>
      <c r="C189" s="271" t="s">
        <v>844</v>
      </c>
      <c r="D189" s="266"/>
      <c r="E189" s="266"/>
      <c r="F189" s="285" t="s">
        <v>753</v>
      </c>
      <c r="G189" s="266"/>
      <c r="H189" s="266" t="s">
        <v>845</v>
      </c>
      <c r="I189" s="266" t="s">
        <v>787</v>
      </c>
      <c r="J189" s="266"/>
      <c r="K189" s="307"/>
    </row>
    <row r="190" spans="2:11" ht="15" customHeight="1">
      <c r="B190" s="286"/>
      <c r="C190" s="271" t="s">
        <v>846</v>
      </c>
      <c r="D190" s="266"/>
      <c r="E190" s="266"/>
      <c r="F190" s="285" t="s">
        <v>753</v>
      </c>
      <c r="G190" s="266"/>
      <c r="H190" s="266" t="s">
        <v>847</v>
      </c>
      <c r="I190" s="266" t="s">
        <v>787</v>
      </c>
      <c r="J190" s="266"/>
      <c r="K190" s="307"/>
    </row>
    <row r="191" spans="2:11" ht="15" customHeight="1">
      <c r="B191" s="286"/>
      <c r="C191" s="271" t="s">
        <v>848</v>
      </c>
      <c r="D191" s="266"/>
      <c r="E191" s="266"/>
      <c r="F191" s="285" t="s">
        <v>759</v>
      </c>
      <c r="G191" s="266"/>
      <c r="H191" s="266" t="s">
        <v>849</v>
      </c>
      <c r="I191" s="266" t="s">
        <v>787</v>
      </c>
      <c r="J191" s="266"/>
      <c r="K191" s="307"/>
    </row>
    <row r="192" spans="2:11" ht="15" customHeight="1">
      <c r="B192" s="313"/>
      <c r="C192" s="321"/>
      <c r="D192" s="295"/>
      <c r="E192" s="295"/>
      <c r="F192" s="295"/>
      <c r="G192" s="295"/>
      <c r="H192" s="295"/>
      <c r="I192" s="295"/>
      <c r="J192" s="295"/>
      <c r="K192" s="314"/>
    </row>
    <row r="193" spans="2:11" ht="18.75" customHeight="1">
      <c r="B193" s="262"/>
      <c r="C193" s="266"/>
      <c r="D193" s="266"/>
      <c r="E193" s="266"/>
      <c r="F193" s="285"/>
      <c r="G193" s="266"/>
      <c r="H193" s="266"/>
      <c r="I193" s="266"/>
      <c r="J193" s="266"/>
      <c r="K193" s="262"/>
    </row>
    <row r="194" spans="2:11" ht="18.75" customHeight="1">
      <c r="B194" s="262"/>
      <c r="C194" s="266"/>
      <c r="D194" s="266"/>
      <c r="E194" s="266"/>
      <c r="F194" s="285"/>
      <c r="G194" s="266"/>
      <c r="H194" s="266"/>
      <c r="I194" s="266"/>
      <c r="J194" s="266"/>
      <c r="K194" s="262"/>
    </row>
    <row r="195" spans="2:11" ht="18.75" customHeight="1">
      <c r="B195" s="272"/>
      <c r="C195" s="272"/>
      <c r="D195" s="272"/>
      <c r="E195" s="272"/>
      <c r="F195" s="272"/>
      <c r="G195" s="272"/>
      <c r="H195" s="272"/>
      <c r="I195" s="272"/>
      <c r="J195" s="272"/>
      <c r="K195" s="272"/>
    </row>
    <row r="196" spans="2:11" ht="13.5">
      <c r="B196" s="254"/>
      <c r="C196" s="255"/>
      <c r="D196" s="255"/>
      <c r="E196" s="255"/>
      <c r="F196" s="255"/>
      <c r="G196" s="255"/>
      <c r="H196" s="255"/>
      <c r="I196" s="255"/>
      <c r="J196" s="255"/>
      <c r="K196" s="256"/>
    </row>
    <row r="197" spans="2:11" ht="21">
      <c r="B197" s="257"/>
      <c r="C197" s="379" t="s">
        <v>850</v>
      </c>
      <c r="D197" s="379"/>
      <c r="E197" s="379"/>
      <c r="F197" s="379"/>
      <c r="G197" s="379"/>
      <c r="H197" s="379"/>
      <c r="I197" s="379"/>
      <c r="J197" s="379"/>
      <c r="K197" s="258"/>
    </row>
    <row r="198" spans="2:11" ht="25.5" customHeight="1">
      <c r="B198" s="257"/>
      <c r="C198" s="322" t="s">
        <v>851</v>
      </c>
      <c r="D198" s="322"/>
      <c r="E198" s="322"/>
      <c r="F198" s="322" t="s">
        <v>852</v>
      </c>
      <c r="G198" s="323"/>
      <c r="H198" s="385" t="s">
        <v>853</v>
      </c>
      <c r="I198" s="385"/>
      <c r="J198" s="385"/>
      <c r="K198" s="258"/>
    </row>
    <row r="199" spans="2:11" ht="5.25" customHeight="1">
      <c r="B199" s="286"/>
      <c r="C199" s="283"/>
      <c r="D199" s="283"/>
      <c r="E199" s="283"/>
      <c r="F199" s="283"/>
      <c r="G199" s="266"/>
      <c r="H199" s="283"/>
      <c r="I199" s="283"/>
      <c r="J199" s="283"/>
      <c r="K199" s="307"/>
    </row>
    <row r="200" spans="2:11" ht="15" customHeight="1">
      <c r="B200" s="286"/>
      <c r="C200" s="266" t="s">
        <v>843</v>
      </c>
      <c r="D200" s="266"/>
      <c r="E200" s="266"/>
      <c r="F200" s="285" t="s">
        <v>45</v>
      </c>
      <c r="G200" s="266"/>
      <c r="H200" s="381" t="s">
        <v>854</v>
      </c>
      <c r="I200" s="381"/>
      <c r="J200" s="381"/>
      <c r="K200" s="307"/>
    </row>
    <row r="201" spans="2:11" ht="15" customHeight="1">
      <c r="B201" s="286"/>
      <c r="C201" s="292"/>
      <c r="D201" s="266"/>
      <c r="E201" s="266"/>
      <c r="F201" s="285" t="s">
        <v>46</v>
      </c>
      <c r="G201" s="266"/>
      <c r="H201" s="381" t="s">
        <v>855</v>
      </c>
      <c r="I201" s="381"/>
      <c r="J201" s="381"/>
      <c r="K201" s="307"/>
    </row>
    <row r="202" spans="2:11" ht="15" customHeight="1">
      <c r="B202" s="286"/>
      <c r="C202" s="292"/>
      <c r="D202" s="266"/>
      <c r="E202" s="266"/>
      <c r="F202" s="285" t="s">
        <v>49</v>
      </c>
      <c r="G202" s="266"/>
      <c r="H202" s="381" t="s">
        <v>856</v>
      </c>
      <c r="I202" s="381"/>
      <c r="J202" s="381"/>
      <c r="K202" s="307"/>
    </row>
    <row r="203" spans="2:11" ht="15" customHeight="1">
      <c r="B203" s="286"/>
      <c r="C203" s="266"/>
      <c r="D203" s="266"/>
      <c r="E203" s="266"/>
      <c r="F203" s="285" t="s">
        <v>47</v>
      </c>
      <c r="G203" s="266"/>
      <c r="H203" s="381" t="s">
        <v>857</v>
      </c>
      <c r="I203" s="381"/>
      <c r="J203" s="381"/>
      <c r="K203" s="307"/>
    </row>
    <row r="204" spans="2:11" ht="15" customHeight="1">
      <c r="B204" s="286"/>
      <c r="C204" s="266"/>
      <c r="D204" s="266"/>
      <c r="E204" s="266"/>
      <c r="F204" s="285" t="s">
        <v>48</v>
      </c>
      <c r="G204" s="266"/>
      <c r="H204" s="381" t="s">
        <v>858</v>
      </c>
      <c r="I204" s="381"/>
      <c r="J204" s="381"/>
      <c r="K204" s="307"/>
    </row>
    <row r="205" spans="2:11" ht="15" customHeight="1">
      <c r="B205" s="286"/>
      <c r="C205" s="266"/>
      <c r="D205" s="266"/>
      <c r="E205" s="266"/>
      <c r="F205" s="285"/>
      <c r="G205" s="266"/>
      <c r="H205" s="266"/>
      <c r="I205" s="266"/>
      <c r="J205" s="266"/>
      <c r="K205" s="307"/>
    </row>
    <row r="206" spans="2:11" ht="15" customHeight="1">
      <c r="B206" s="286"/>
      <c r="C206" s="266" t="s">
        <v>799</v>
      </c>
      <c r="D206" s="266"/>
      <c r="E206" s="266"/>
      <c r="F206" s="285" t="s">
        <v>80</v>
      </c>
      <c r="G206" s="266"/>
      <c r="H206" s="381" t="s">
        <v>859</v>
      </c>
      <c r="I206" s="381"/>
      <c r="J206" s="381"/>
      <c r="K206" s="307"/>
    </row>
    <row r="207" spans="2:11" ht="15" customHeight="1">
      <c r="B207" s="286"/>
      <c r="C207" s="292"/>
      <c r="D207" s="266"/>
      <c r="E207" s="266"/>
      <c r="F207" s="285" t="s">
        <v>697</v>
      </c>
      <c r="G207" s="266"/>
      <c r="H207" s="381" t="s">
        <v>698</v>
      </c>
      <c r="I207" s="381"/>
      <c r="J207" s="381"/>
      <c r="K207" s="307"/>
    </row>
    <row r="208" spans="2:11" ht="15" customHeight="1">
      <c r="B208" s="286"/>
      <c r="C208" s="266"/>
      <c r="D208" s="266"/>
      <c r="E208" s="266"/>
      <c r="F208" s="285" t="s">
        <v>695</v>
      </c>
      <c r="G208" s="266"/>
      <c r="H208" s="381" t="s">
        <v>860</v>
      </c>
      <c r="I208" s="381"/>
      <c r="J208" s="381"/>
      <c r="K208" s="307"/>
    </row>
    <row r="209" spans="2:11" ht="15" customHeight="1">
      <c r="B209" s="324"/>
      <c r="C209" s="292"/>
      <c r="D209" s="292"/>
      <c r="E209" s="292"/>
      <c r="F209" s="285" t="s">
        <v>699</v>
      </c>
      <c r="G209" s="271"/>
      <c r="H209" s="380" t="s">
        <v>79</v>
      </c>
      <c r="I209" s="380"/>
      <c r="J209" s="380"/>
      <c r="K209" s="325"/>
    </row>
    <row r="210" spans="2:11" ht="15" customHeight="1">
      <c r="B210" s="324"/>
      <c r="C210" s="292"/>
      <c r="D210" s="292"/>
      <c r="E210" s="292"/>
      <c r="F210" s="285" t="s">
        <v>700</v>
      </c>
      <c r="G210" s="271"/>
      <c r="H210" s="380" t="s">
        <v>861</v>
      </c>
      <c r="I210" s="380"/>
      <c r="J210" s="380"/>
      <c r="K210" s="325"/>
    </row>
    <row r="211" spans="2:11" ht="15" customHeight="1">
      <c r="B211" s="324"/>
      <c r="C211" s="292"/>
      <c r="D211" s="292"/>
      <c r="E211" s="292"/>
      <c r="F211" s="326"/>
      <c r="G211" s="271"/>
      <c r="H211" s="327"/>
      <c r="I211" s="327"/>
      <c r="J211" s="327"/>
      <c r="K211" s="325"/>
    </row>
    <row r="212" spans="2:11" ht="15" customHeight="1">
      <c r="B212" s="324"/>
      <c r="C212" s="266" t="s">
        <v>823</v>
      </c>
      <c r="D212" s="292"/>
      <c r="E212" s="292"/>
      <c r="F212" s="285">
        <v>1</v>
      </c>
      <c r="G212" s="271"/>
      <c r="H212" s="380" t="s">
        <v>862</v>
      </c>
      <c r="I212" s="380"/>
      <c r="J212" s="380"/>
      <c r="K212" s="325"/>
    </row>
    <row r="213" spans="2:11" ht="15" customHeight="1">
      <c r="B213" s="324"/>
      <c r="C213" s="292"/>
      <c r="D213" s="292"/>
      <c r="E213" s="292"/>
      <c r="F213" s="285">
        <v>2</v>
      </c>
      <c r="G213" s="271"/>
      <c r="H213" s="380" t="s">
        <v>863</v>
      </c>
      <c r="I213" s="380"/>
      <c r="J213" s="380"/>
      <c r="K213" s="325"/>
    </row>
    <row r="214" spans="2:11" ht="15" customHeight="1">
      <c r="B214" s="324"/>
      <c r="C214" s="292"/>
      <c r="D214" s="292"/>
      <c r="E214" s="292"/>
      <c r="F214" s="285">
        <v>3</v>
      </c>
      <c r="G214" s="271"/>
      <c r="H214" s="380" t="s">
        <v>864</v>
      </c>
      <c r="I214" s="380"/>
      <c r="J214" s="380"/>
      <c r="K214" s="325"/>
    </row>
    <row r="215" spans="2:11" ht="15" customHeight="1">
      <c r="B215" s="324"/>
      <c r="C215" s="292"/>
      <c r="D215" s="292"/>
      <c r="E215" s="292"/>
      <c r="F215" s="285">
        <v>4</v>
      </c>
      <c r="G215" s="271"/>
      <c r="H215" s="380" t="s">
        <v>865</v>
      </c>
      <c r="I215" s="380"/>
      <c r="J215" s="380"/>
      <c r="K215" s="325"/>
    </row>
    <row r="216" spans="2:11" ht="12.75" customHeight="1">
      <c r="B216" s="328"/>
      <c r="C216" s="329"/>
      <c r="D216" s="329"/>
      <c r="E216" s="329"/>
      <c r="F216" s="329"/>
      <c r="G216" s="329"/>
      <c r="H216" s="329"/>
      <c r="I216" s="329"/>
      <c r="J216" s="329"/>
      <c r="K216" s="330"/>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Bílek</dc:creator>
  <cp:keywords/>
  <dc:description/>
  <cp:lastModifiedBy>Hlistová Květoslava</cp:lastModifiedBy>
  <dcterms:created xsi:type="dcterms:W3CDTF">2018-01-19T05:41:21Z</dcterms:created>
  <dcterms:modified xsi:type="dcterms:W3CDTF">2018-10-03T12:29:32Z</dcterms:modified>
  <cp:category/>
  <cp:version/>
  <cp:contentType/>
  <cp:contentStatus/>
</cp:coreProperties>
</file>