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15" windowWidth="18225" windowHeight="12945" activeTab="2"/>
  </bookViews>
  <sheets>
    <sheet name="Rekapitulace stavby" sheetId="1" r:id="rId1"/>
    <sheet name="01 - výtah" sheetId="2" r:id="rId2"/>
    <sheet name="02 - servisní služby" sheetId="3" r:id="rId3"/>
    <sheet name="Pokyny pro vyplnění" sheetId="4" r:id="rId4"/>
  </sheets>
  <definedNames>
    <definedName name="_xlnm._FilterDatabase" localSheetId="1" hidden="1">'01 - výtah'!$C$94:$K$381</definedName>
    <definedName name="_xlnm._FilterDatabase" localSheetId="2" hidden="1">'02 - servisní služby'!$C$77:$K$82</definedName>
    <definedName name="_xlnm.Print_Area" localSheetId="1">'01 - výtah'!$C$4:$J$36,'01 - výtah'!$C$42:$J$76,'01 - výtah'!$C$82:$K$381</definedName>
    <definedName name="_xlnm.Print_Area" localSheetId="2">'02 - servisní služby'!$C$4:$J$36,'02 - servisní služby'!$C$42:$J$59,'02 - servisní služby'!$C$65:$K$82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výtah'!$94:$94</definedName>
    <definedName name="_xlnm.Print_Titles" localSheetId="2">'02 - servisní služby'!$77:$77</definedName>
  </definedNames>
  <calcPr calcId="145621"/>
</workbook>
</file>

<file path=xl/sharedStrings.xml><?xml version="1.0" encoding="utf-8"?>
<sst xmlns="http://schemas.openxmlformats.org/spreadsheetml/2006/main" count="4124" uniqueCount="979">
  <si>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</si>
  <si>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</si>
  <si>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</si>
  <si>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</si>
  <si>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</si>
  <si>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</si>
  <si>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</si>
  <si>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{b2edef4d-3a12-40f2-866a-421a490a7010}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</si>
  <si>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</si>
  <si>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</si>
  <si>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</si>
  <si>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</si>
  <si>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</si>
  <si>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</si>
  <si>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</si>
  <si>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</si>
  <si>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V-2017-01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</si>
  <si>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</si>
  <si>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</si>
  <si>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výtahu Úřad vlády ICV</t>
  </si>
  <si>
    <t>KSO:</t>
  </si>
  <si>
    <t/>
  </si>
  <si>
    <t>CC-CZ:</t>
  </si>
  <si>
    <t>Místo:</t>
  </si>
  <si>
    <t>Vladislavova 1494/4</t>
  </si>
  <si>
    <t>Datum:</t>
  </si>
  <si>
    <t>13. 2. 2017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</si>
  <si>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</si>
  <si>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</si>
  <si>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</si>
  <si>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</si>
  <si>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</si>
  <si>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</si>
  <si>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</si>
  <si>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409 08 348</t>
  </si>
  <si>
    <t>Ing. Luboš Rajniš</t>
  </si>
  <si>
    <t>CZ6407110776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</si>
  <si>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</si>
  <si>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</si>
  <si>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</si>
  <si>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</si>
  <si>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</si>
  <si>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</si>
  <si>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</si>
  <si>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</si>
  <si>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</si>
  <si>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</si>
  <si>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</si>
  <si>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</si>
  <si>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</si>
  <si>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</si>
  <si>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</si>
  <si>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</si>
  <si>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</si>
  <si>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</si>
  <si>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</si>
  <si>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</si>
  <si>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</si>
  <si>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</si>
  <si>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</si>
  <si>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</si>
  <si>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</si>
  <si>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</si>
  <si>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</si>
  <si>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</si>
  <si>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</si>
  <si>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</si>
  <si>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</si>
  <si>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</si>
  <si>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</si>
  <si>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</si>
  <si>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</si>
  <si>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</si>
  <si>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</si>
  <si>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</si>
  <si>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</si>
  <si>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</si>
  <si>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</si>
  <si>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</si>
  <si>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výtah</t>
  </si>
  <si>
    <t>STA</t>
  </si>
  <si>
    <t>1</t>
  </si>
  <si>
    <t>{05034f06-faec-420e-b6c8-c7f2217b53be}</t>
  </si>
  <si>
    <t>2</t>
  </si>
  <si>
    <t>02</t>
  </si>
  <si>
    <t>Servisní služby</t>
  </si>
  <si>
    <t>{35a239b5-d475-47f2-be73-ceb0c77b54bc}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</si>
  <si>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</si>
  <si>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</si>
  <si>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</si>
  <si>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</si>
  <si>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</si>
  <si>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</si>
  <si>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</si>
  <si>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výtah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</si>
  <si>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</si>
  <si>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</si>
  <si>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</si>
  <si>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</si>
  <si>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</si>
  <si>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</si>
  <si>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</si>
  <si>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</si>
  <si>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</si>
  <si>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</si>
  <si>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</si>
  <si>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</si>
  <si>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</si>
  <si>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</si>
  <si>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</si>
  <si>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</si>
  <si>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</si>
  <si>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</si>
  <si>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</si>
  <si>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</si>
  <si>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</si>
  <si>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N00 - Nepojmenované práce</t>
  </si>
  <si>
    <t xml:space="preserve">    N01 - Výtah</t>
  </si>
  <si>
    <t>N02 - Opláštění výtahové šachty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</si>
  <si>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</si>
  <si>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</si>
  <si>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</si>
  <si>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</si>
  <si>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</si>
  <si>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</si>
  <si>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</si>
  <si>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</si>
  <si>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</si>
  <si>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</si>
  <si>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</si>
  <si>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</si>
  <si>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</si>
  <si>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</si>
  <si>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</si>
  <si>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</si>
  <si>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</si>
  <si>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</si>
  <si>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</si>
  <si>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</si>
  <si>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</si>
  <si>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</si>
  <si>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</si>
  <si>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2017 01</t>
  </si>
  <si>
    <t>4</t>
  </si>
  <si>
    <t>-1268031916</t>
  </si>
  <si>
    <t>VV</t>
  </si>
  <si>
    <t>0,25*0,25*0,25*4</t>
  </si>
  <si>
    <t>317944321</t>
  </si>
  <si>
    <t>Válcované nosníky dodatečně osazované do připravených otvorů bez zazdění hlav do č. 12</t>
  </si>
  <si>
    <t>t</t>
  </si>
  <si>
    <t>-1693907579</t>
  </si>
  <si>
    <t>"7.NP-2xJC80x5 dl.2,25m" 0,0522</t>
  </si>
  <si>
    <t>317944323</t>
  </si>
  <si>
    <t>Válcované nosníky dodatečně osazované do připravených otvorů bez zazdění hlav č. 14 až 22</t>
  </si>
  <si>
    <t>-817167753</t>
  </si>
  <si>
    <t>" nosník HEA200-6.NP" 5,275*42,3/1000</t>
  </si>
  <si>
    <t>340238212</t>
  </si>
  <si>
    <t>Zazdívka otvorů v příčkách nebo stěnách plochy přes 0,25 m2 do 1 m2 cihlami pálenými, tl. přes 100 mm</t>
  </si>
  <si>
    <t>m2</t>
  </si>
  <si>
    <t>-1136407250</t>
  </si>
  <si>
    <t>příčka 1.PP</t>
  </si>
  <si>
    <t>0,575</t>
  </si>
  <si>
    <t>vtařený jekl 7.NP</t>
  </si>
  <si>
    <t>2,258*0,15*2</t>
  </si>
  <si>
    <t>Součet</t>
  </si>
  <si>
    <t>5</t>
  </si>
  <si>
    <t>342272523</t>
  </si>
  <si>
    <t>Příčky z pórobetonových přesných příčkovek [YTONG] hladkých, objemové hmotnosti 500 kg/m3 na tenké maltové lože, tloušťky příčky 150 mm</t>
  </si>
  <si>
    <t>-213000244</t>
  </si>
  <si>
    <t>strojovna</t>
  </si>
  <si>
    <t>(2,355+1,965)*2,080</t>
  </si>
  <si>
    <t>6</t>
  </si>
  <si>
    <t>342278002</t>
  </si>
  <si>
    <t>Příčky z cihel nebo tvárnic nepálených vápenopískových [KM BETA] na maltu cementovou z cihel plných 240x115x71 mm, tloušťky stěny 115 mm, P 25</t>
  </si>
  <si>
    <t>-415587562</t>
  </si>
  <si>
    <t>2,883*0,845</t>
  </si>
  <si>
    <t>1,843*0,85*2</t>
  </si>
  <si>
    <t>7</t>
  </si>
  <si>
    <t>342278011</t>
  </si>
  <si>
    <t>Příčky z cihel nebo tvárnic nepálených vápenopískových [KM BETA] na maltu cementovou z cihel plných 290x140x65 mm, tloušťky stěny 65 mm, P 30</t>
  </si>
  <si>
    <t>-2043693456</t>
  </si>
  <si>
    <t>2,883*1,085</t>
  </si>
  <si>
    <t>Vodorovné konstrukce</t>
  </si>
  <si>
    <t>8</t>
  </si>
  <si>
    <t>411321515</t>
  </si>
  <si>
    <t>Stropy z betonu železového (bez výztuže) stropů deskových, plochých střech, desek balkonových, desek hřibových stropů včetně hlavic hřibových sloupů tř. C 20/25</t>
  </si>
  <si>
    <t>-171280605</t>
  </si>
  <si>
    <t>2,24*2,1*0,06</t>
  </si>
  <si>
    <t>9</t>
  </si>
  <si>
    <t>411354247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</si>
  <si>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0,88 mm</t>
  </si>
  <si>
    <t>1837189411</t>
  </si>
  <si>
    <t>2,24*2,1</t>
  </si>
  <si>
    <t>10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</si>
  <si>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</si>
  <si>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</si>
  <si>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1292551245</t>
  </si>
  <si>
    <t>2,24*2,1*1,1*3,21/1000</t>
  </si>
  <si>
    <t>11</t>
  </si>
  <si>
    <t>413231211</t>
  </si>
  <si>
    <t>Zazdívka zhlaví stropních trámů nebo válcovaných nosníků pálenými cihlami trámů, průřezu do 20000 mm2</t>
  </si>
  <si>
    <t>kus</t>
  </si>
  <si>
    <t>1971000161</t>
  </si>
  <si>
    <t>12</t>
  </si>
  <si>
    <t>417321414</t>
  </si>
  <si>
    <t>Ztužující pásy a věnce z betonu železového (bez výztuže) tř. C 20/25</t>
  </si>
  <si>
    <t>1588885843</t>
  </si>
  <si>
    <t>0,3*0,3*4,21</t>
  </si>
  <si>
    <t>13</t>
  </si>
  <si>
    <t>417351115</t>
  </si>
  <si>
    <t>Bednění bočnic ztužujících pásů a věnců včetně vzpěr zřízení</t>
  </si>
  <si>
    <t>337180327</t>
  </si>
  <si>
    <t>0,3*4,21*2</t>
  </si>
  <si>
    <t>14</t>
  </si>
  <si>
    <t>417351116</t>
  </si>
  <si>
    <t>Bednění bočnic ztužujících pásů a věnců včetně vzpěr odstranění</t>
  </si>
  <si>
    <t>557595003</t>
  </si>
  <si>
    <t>417361821</t>
  </si>
  <si>
    <t>Výztuž ztužujících pásů a věnců z betonářské oceli 10 505 (R) nebo BSt 500</t>
  </si>
  <si>
    <t>642416823</t>
  </si>
  <si>
    <t>1,1*0,23*21/1000</t>
  </si>
  <si>
    <t>4,1*0,92*4/1000</t>
  </si>
  <si>
    <t>1,15*0,92*4/1000</t>
  </si>
  <si>
    <t>Úpravy povrchů, podlahy a osazování výplní</t>
  </si>
  <si>
    <t>16</t>
  </si>
  <si>
    <t>611325222</t>
  </si>
  <si>
    <t>Vápenocementová nebo vápenná omítka jednotlivých malých ploch štuková na stropech, plochy jednotlivě přes 0,09 do 0,25 m2</t>
  </si>
  <si>
    <t>-2007979346</t>
  </si>
  <si>
    <t>17</t>
  </si>
  <si>
    <t>612125101</t>
  </si>
  <si>
    <t>Vyplnění spár vnitřních povrchů z cihel, cementovou maltou stěn</t>
  </si>
  <si>
    <t>-1067181148</t>
  </si>
  <si>
    <t>7*6*0,03</t>
  </si>
  <si>
    <t>18</t>
  </si>
  <si>
    <t>612135001</t>
  </si>
  <si>
    <t>Vyrovnání nerovností podkladu vnitřních omítaných ploch maltou, tloušťky do 10 mm vápenocementovou stěn</t>
  </si>
  <si>
    <t>-136574965</t>
  </si>
  <si>
    <t>7*6*0,2</t>
  </si>
  <si>
    <t>19</t>
  </si>
  <si>
    <t>612321111</t>
  </si>
  <si>
    <t>Omítka vápenocementová vnitřních ploch nanášená ručně jednovrstvá, tloušťky do 10 mm hrubá zatřená svislých konstrukcí stěn</t>
  </si>
  <si>
    <t>-1359226323</t>
  </si>
  <si>
    <t>(0,3*0,15)*2,48</t>
  </si>
  <si>
    <t>(2,355+1,965)*2,080*2</t>
  </si>
  <si>
    <t>2,883*0,845*2</t>
  </si>
  <si>
    <t>1,843*0,85*2*2</t>
  </si>
  <si>
    <t>2,883*1,085*2</t>
  </si>
  <si>
    <t>20</t>
  </si>
  <si>
    <t>613142002</t>
  </si>
  <si>
    <t>Potažení vnitřních ploch pletivem v ploše nebo pruzích, na plném podkladu sklovláknitým provizorním přichycením pilířů nebo sloupů</t>
  </si>
  <si>
    <t>1093301137</t>
  </si>
  <si>
    <t>644941112</t>
  </si>
  <si>
    <t>Montáž průvětrníků nebo mřížek odvětrávacích velikosti přes 150 x 200 do 300 x 300 mm</t>
  </si>
  <si>
    <t>793746206</t>
  </si>
  <si>
    <t>22</t>
  </si>
  <si>
    <t>M</t>
  </si>
  <si>
    <t>553414130</t>
  </si>
  <si>
    <t>průvětrník mřížový s klapkami 30x30 cm</t>
  </si>
  <si>
    <t>1541662100</t>
  </si>
  <si>
    <t>23</t>
  </si>
  <si>
    <t>553414220</t>
  </si>
  <si>
    <t>průvětrník bez klapek se sítí 30x30 cm</t>
  </si>
  <si>
    <t>-576296381</t>
  </si>
  <si>
    <t>Ostatní konstrukce a práce, bourání</t>
  </si>
  <si>
    <t>24</t>
  </si>
  <si>
    <t>949101111</t>
  </si>
  <si>
    <t>Lešení pomocné pracovní pro objekty pozemních staveb pro zatížení do 150 kg/m2, o výšce lešeňové podlahy do 1,9 m</t>
  </si>
  <si>
    <t>484674206</t>
  </si>
  <si>
    <t>(31,1-5,8)*7</t>
  </si>
  <si>
    <t>25</t>
  </si>
  <si>
    <t>962031136</t>
  </si>
  <si>
    <t>Bourání příček z cihel, tvárnic nebo příčkovek z tvárnic nebo příčkovek pálených nebo nepálených na maltu vápennou nebo vápenocementovou, tl. do 150 mm</t>
  </si>
  <si>
    <t>251139690</t>
  </si>
  <si>
    <t>přizdívka  strojovna</t>
  </si>
  <si>
    <t>2,985*1,583</t>
  </si>
  <si>
    <t>1.NP</t>
  </si>
  <si>
    <t>4,28*0,534</t>
  </si>
  <si>
    <t>"7.NP-pro osazení sloupku" 0,324*2,28</t>
  </si>
  <si>
    <t>26</t>
  </si>
  <si>
    <t>962032231</t>
  </si>
  <si>
    <t>Bourání zdiva nadzákladového z cihel nebo tvárnic z cihel pálených nebo vápenopískových, na maltu vápennou nebo vápenocementovou, objemu přes 1 m3</t>
  </si>
  <si>
    <t>649315105</t>
  </si>
  <si>
    <t>2,045*1,585*0,18</t>
  </si>
  <si>
    <t>1.PP</t>
  </si>
  <si>
    <t>4,28*0,84*0,32</t>
  </si>
  <si>
    <t>4,28*0,661*0,26</t>
  </si>
  <si>
    <t>27</t>
  </si>
  <si>
    <t>962041315</t>
  </si>
  <si>
    <t>Bourání příček z betonu prostého tloušťky do 150 mm</t>
  </si>
  <si>
    <t>1830364971</t>
  </si>
  <si>
    <t>" sokl-7.NP" 2,023*0,23</t>
  </si>
  <si>
    <t>28</t>
  </si>
  <si>
    <t>963051110</t>
  </si>
  <si>
    <t>Bourání železobetonových stropů deskových, tl. do 80 mm</t>
  </si>
  <si>
    <t>926941060</t>
  </si>
  <si>
    <t>1,84*2,15*0,077</t>
  </si>
  <si>
    <t>29</t>
  </si>
  <si>
    <t>963051113</t>
  </si>
  <si>
    <t>Bourání železobetonových stropů deskových, tl. přes 80 mm</t>
  </si>
  <si>
    <t>715018558</t>
  </si>
  <si>
    <t>"1.NP" 1,84*2,15*0,48</t>
  </si>
  <si>
    <t>30</t>
  </si>
  <si>
    <t>964054111</t>
  </si>
  <si>
    <t>Bourání samostatných trámů, průvlaků nebo pásů ze železobetonu bez přerušení výztuže, průřezu do 0,36 m2</t>
  </si>
  <si>
    <t>-1822656511</t>
  </si>
  <si>
    <t>"7.NP" 0,38*1,845</t>
  </si>
  <si>
    <t>"1.PP" 1,1*0,5*1,79</t>
  </si>
  <si>
    <t>31</t>
  </si>
  <si>
    <t>966079871</t>
  </si>
  <si>
    <t>Přerušení různých ocelových profilů průřezu do 400 mm2</t>
  </si>
  <si>
    <t>-1573085797</t>
  </si>
  <si>
    <t>32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</si>
  <si>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</si>
  <si>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</si>
  <si>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1917926829</t>
  </si>
  <si>
    <t>33</t>
  </si>
  <si>
    <t>973031325</t>
  </si>
  <si>
    <t>Vysekání výklenků nebo kapes ve zdivu z cihel na maltu vápennou nebo vápenocementovou kapes, plochy do 0,10 m2, hl. do 300 mm</t>
  </si>
  <si>
    <t>-213685959</t>
  </si>
  <si>
    <t>" nosník HEA200-6.NP" 2</t>
  </si>
  <si>
    <t>"nosník HEA220-1.PP" 2</t>
  </si>
  <si>
    <t>34</t>
  </si>
  <si>
    <t>974031121</t>
  </si>
  <si>
    <t>Vysekání rýh ve zdivu cihelném na maltu vápennou nebo vápenocementovou do hl. 30 mm a šířky do 30 mm</t>
  </si>
  <si>
    <t>m</t>
  </si>
  <si>
    <t>-1700814670</t>
  </si>
  <si>
    <t>7*6</t>
  </si>
  <si>
    <t>35</t>
  </si>
  <si>
    <t>974031664</t>
  </si>
  <si>
    <t>Vysekání rýh ve zdivu cihelném na maltu vápennou nebo vápenocementovou pro vtahování nosníků do zdí, před vybouráním otvoru do hl. 150 mm, při v. nosníku do 150 mm</t>
  </si>
  <si>
    <t>1560694206</t>
  </si>
  <si>
    <t>"7.NP" 2,25</t>
  </si>
  <si>
    <t>36</t>
  </si>
  <si>
    <t>974031666</t>
  </si>
  <si>
    <t>Vysekání rýh ve zdivu cihelném na maltu vápennou nebo vápenocementovou pro vtahování nosníků do zdí, před vybouráním otvoru do hl. 150 mm, při v. nosníku do 250 mm</t>
  </si>
  <si>
    <t>2058345838</t>
  </si>
  <si>
    <t>pro osazení ocelových nosníků 1.PP</t>
  </si>
  <si>
    <t>2,3</t>
  </si>
  <si>
    <t>37</t>
  </si>
  <si>
    <t>tel 01</t>
  </si>
  <si>
    <t>TELESKOPICKÁ NÁJEZDOVÁ RAMPA PRO INVALIDY</t>
  </si>
  <si>
    <t>kpl</t>
  </si>
  <si>
    <t>469243139</t>
  </si>
  <si>
    <t>997</t>
  </si>
  <si>
    <t>Přesun sutě</t>
  </si>
  <si>
    <t>38</t>
  </si>
  <si>
    <t>997013501</t>
  </si>
  <si>
    <t>Odvoz suti a vybouraných hmot na skládku nebo meziskládku se složením, na vzdálenost do 1 km</t>
  </si>
  <si>
    <t>-1360952325</t>
  </si>
  <si>
    <t>39</t>
  </si>
  <si>
    <t>997013511</t>
  </si>
  <si>
    <t>Odvoz suti a vybouraných hmot z meziskládky na skládku s naložením a se složením, na vzdálenost do 1 km</t>
  </si>
  <si>
    <t>1191292485</t>
  </si>
  <si>
    <t>27,634*9</t>
  </si>
  <si>
    <t>40</t>
  </si>
  <si>
    <t>997013801</t>
  </si>
  <si>
    <t>Poplatek za uložení stavebního odpadu na skládce (skládkovné)</t>
  </si>
  <si>
    <t>-310115740</t>
  </si>
  <si>
    <t>998</t>
  </si>
  <si>
    <t>Přesun hmot</t>
  </si>
  <si>
    <t>41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</si>
  <si>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</si>
  <si>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</si>
  <si>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2006522014</t>
  </si>
  <si>
    <t>PSV</t>
  </si>
  <si>
    <t>Práce a dodávky PSV</t>
  </si>
  <si>
    <t>741</t>
  </si>
  <si>
    <t>Elektroinstalace - silnoproud</t>
  </si>
  <si>
    <t>42</t>
  </si>
  <si>
    <t>741 01</t>
  </si>
  <si>
    <t>Výměna vypínačů na schodišti</t>
  </si>
  <si>
    <t>-1309106011</t>
  </si>
  <si>
    <t>43</t>
  </si>
  <si>
    <t>000525505</t>
  </si>
  <si>
    <t>svítidlo záři /2x36W/IP65/ dle popisu v TZ</t>
  </si>
  <si>
    <t>ks</t>
  </si>
  <si>
    <t>-543321</t>
  </si>
  <si>
    <t>44</t>
  </si>
  <si>
    <t>000592126</t>
  </si>
  <si>
    <t>zářivka lineární T8 pr26mm/L1200mm/G13 36W</t>
  </si>
  <si>
    <t>-513117199</t>
  </si>
  <si>
    <t>45</t>
  </si>
  <si>
    <t>000509005</t>
  </si>
  <si>
    <t>svít LED 28W IP40 pr375 dle popisu v TZ</t>
  </si>
  <si>
    <t>-1740370599</t>
  </si>
  <si>
    <t>46</t>
  </si>
  <si>
    <t>000434004</t>
  </si>
  <si>
    <t>jistič 1pól/ch.B/ 10A</t>
  </si>
  <si>
    <t>-1107525423</t>
  </si>
  <si>
    <t>47</t>
  </si>
  <si>
    <t>000413001</t>
  </si>
  <si>
    <t>přepín 10A/250Vstř řazení6 IP44</t>
  </si>
  <si>
    <t>1671892411</t>
  </si>
  <si>
    <t>48</t>
  </si>
  <si>
    <t>000315132</t>
  </si>
  <si>
    <t>krabice pancéř plast 117x117x58 IP54 +svork</t>
  </si>
  <si>
    <t>-767022628</t>
  </si>
  <si>
    <t>49</t>
  </si>
  <si>
    <t>000333161</t>
  </si>
  <si>
    <t>lišta vkládací 40x40</t>
  </si>
  <si>
    <t>629229466</t>
  </si>
  <si>
    <t>50</t>
  </si>
  <si>
    <t>000101308</t>
  </si>
  <si>
    <t>kabel CYKY-J 5x6</t>
  </si>
  <si>
    <t>551160215</t>
  </si>
  <si>
    <t>51</t>
  </si>
  <si>
    <t>000171510</t>
  </si>
  <si>
    <t>kabel 1kV CXKH-R 1x16</t>
  </si>
  <si>
    <t>-992014754</t>
  </si>
  <si>
    <t>52</t>
  </si>
  <si>
    <t>000175115</t>
  </si>
  <si>
    <t>kabel CYKYLo 3Jx1,5</t>
  </si>
  <si>
    <t>-610283340</t>
  </si>
  <si>
    <t>53</t>
  </si>
  <si>
    <t>000000933</t>
  </si>
  <si>
    <t>ohnivzdorná přepážka sádroperlit(obecná položka)</t>
  </si>
  <si>
    <t>1162485298</t>
  </si>
  <si>
    <t>54</t>
  </si>
  <si>
    <t>000900050</t>
  </si>
  <si>
    <t>Drobný elektromontážní materiál</t>
  </si>
  <si>
    <t>1151358879</t>
  </si>
  <si>
    <t>55</t>
  </si>
  <si>
    <t>000900039</t>
  </si>
  <si>
    <t>snímač pohybu nástěnný dle popisu v TZ</t>
  </si>
  <si>
    <t>-87875706</t>
  </si>
  <si>
    <t>56</t>
  </si>
  <si>
    <t>210201102</t>
  </si>
  <si>
    <t>svítidlo zářivkové průmyslové stropní/2 zdroje</t>
  </si>
  <si>
    <t>-1510766860</t>
  </si>
  <si>
    <t>57</t>
  </si>
  <si>
    <t>210200012</t>
  </si>
  <si>
    <t>svítidlo žárovkové bytové stropní/více zdrojů</t>
  </si>
  <si>
    <t>2032316284</t>
  </si>
  <si>
    <t>58</t>
  </si>
  <si>
    <t>210120401</t>
  </si>
  <si>
    <t>jistič vč.zapojení 1pól/25A</t>
  </si>
  <si>
    <t>-233680491</t>
  </si>
  <si>
    <t>59</t>
  </si>
  <si>
    <t>210110045</t>
  </si>
  <si>
    <t>přepínač zapuštěný vč.zapojení střídavý/řazení 6</t>
  </si>
  <si>
    <t>1632775040</t>
  </si>
  <si>
    <t>60</t>
  </si>
  <si>
    <t>210010453</t>
  </si>
  <si>
    <t>krabice plast pro P rozvod vč.zapojení 8111</t>
  </si>
  <si>
    <t>1512788524</t>
  </si>
  <si>
    <t>61</t>
  </si>
  <si>
    <t>210010105</t>
  </si>
  <si>
    <t>lišta vkládací úplná pevně uložená do š.40mm</t>
  </si>
  <si>
    <t>284643824</t>
  </si>
  <si>
    <t>62</t>
  </si>
  <si>
    <t>210810012</t>
  </si>
  <si>
    <t>kabel(-CYKY) volně uložený do 5x6/7x4/12x1,5</t>
  </si>
  <si>
    <t>836924197</t>
  </si>
  <si>
    <t>63</t>
  </si>
  <si>
    <t>210810901</t>
  </si>
  <si>
    <t>kabel Cu(-1kV CHAH) volně uložený do 1x16</t>
  </si>
  <si>
    <t>-1226118221</t>
  </si>
  <si>
    <t>64</t>
  </si>
  <si>
    <t>210800024</t>
  </si>
  <si>
    <t>kabel Cu plochý(-CYKYL) pod omítkou do 3x2,5</t>
  </si>
  <si>
    <t>648751374</t>
  </si>
  <si>
    <t>65</t>
  </si>
  <si>
    <t>210100001</t>
  </si>
  <si>
    <t>ukončení v rozvaděči vč.zapojení vodiče do 2,5mm2</t>
  </si>
  <si>
    <t>-787500404</t>
  </si>
  <si>
    <t>66</t>
  </si>
  <si>
    <t>210100003</t>
  </si>
  <si>
    <t>ukončení v rozvaděči vč.zapojení vodiče do 16mm2</t>
  </si>
  <si>
    <t>-760572280</t>
  </si>
  <si>
    <t>67</t>
  </si>
  <si>
    <t>210100101</t>
  </si>
  <si>
    <t>ukončení na svorkovnici vodič do 16mm2</t>
  </si>
  <si>
    <t>-1785397477</t>
  </si>
  <si>
    <t>68</t>
  </si>
  <si>
    <t>210020941</t>
  </si>
  <si>
    <t>ohnivzdorná přepážka certifikovaná</t>
  </si>
  <si>
    <t>-225633241</t>
  </si>
  <si>
    <t>69</t>
  </si>
  <si>
    <t>210110022</t>
  </si>
  <si>
    <t>spínač nástěnný od IP.2 vč.zapojení 2pólový/ř.2</t>
  </si>
  <si>
    <t>-1740398720</t>
  </si>
  <si>
    <t>70</t>
  </si>
  <si>
    <t>218009001</t>
  </si>
  <si>
    <t>poplatek za recyklaci svítidla</t>
  </si>
  <si>
    <t>-599089344</t>
  </si>
  <si>
    <t>71</t>
  </si>
  <si>
    <t>218009011</t>
  </si>
  <si>
    <t>poplatek za recyklaci světelného zdroje</t>
  </si>
  <si>
    <t>1137190252</t>
  </si>
  <si>
    <t>72</t>
  </si>
  <si>
    <t>1641335481</t>
  </si>
  <si>
    <t>73</t>
  </si>
  <si>
    <t>219001413</t>
  </si>
  <si>
    <t>vybourání otvoru/zeď beton/ do pr.60mm/tl.do 0,45m</t>
  </si>
  <si>
    <t>-1790991083</t>
  </si>
  <si>
    <t>74</t>
  </si>
  <si>
    <t>219002611</t>
  </si>
  <si>
    <t>vysekání rýhy/zeď cihla/ hl.do 30mm/š.do 30mm</t>
  </si>
  <si>
    <t>1422514066</t>
  </si>
  <si>
    <t>75</t>
  </si>
  <si>
    <t>219002671</t>
  </si>
  <si>
    <t>vysekání rýhy/zeď cihla/pod strop hl.30mm/š.30mm</t>
  </si>
  <si>
    <t>1386994307</t>
  </si>
  <si>
    <t>76</t>
  </si>
  <si>
    <t>219003691</t>
  </si>
  <si>
    <t>omítka hladká rýhy ve stěně do 30mm vč.malty MV</t>
  </si>
  <si>
    <t>774821894</t>
  </si>
  <si>
    <t>77</t>
  </si>
  <si>
    <t>219003591</t>
  </si>
  <si>
    <t>omítka hladká rýhy ve stropě do 30mm vč.malty MV</t>
  </si>
  <si>
    <t>-1648029387</t>
  </si>
  <si>
    <t>78</t>
  </si>
  <si>
    <t>219990028</t>
  </si>
  <si>
    <t>Práce v rozvaděčích</t>
  </si>
  <si>
    <t>hod</t>
  </si>
  <si>
    <t>-1104708079</t>
  </si>
  <si>
    <t>79</t>
  </si>
  <si>
    <t>219990011</t>
  </si>
  <si>
    <t>Vytrasování stávajících kabelů</t>
  </si>
  <si>
    <t>-2020478224</t>
  </si>
  <si>
    <t>80</t>
  </si>
  <si>
    <t>217309013</t>
  </si>
  <si>
    <t>vypracování revizní zprávy</t>
  </si>
  <si>
    <t>-457108719</t>
  </si>
  <si>
    <t>763</t>
  </si>
  <si>
    <t>Konstrukce suché výstavby</t>
  </si>
  <si>
    <t>81</t>
  </si>
  <si>
    <t>763164516</t>
  </si>
  <si>
    <t>Obklad ze sádrokartonových desek konstrukcí kovových včetně ochranných úhelníků ve tvaru L rozvinuté šíře do 0,4 m, opláštěný deskou protipožární DF, tl. 15 mm</t>
  </si>
  <si>
    <t>-1758863960</t>
  </si>
  <si>
    <t>82</t>
  </si>
  <si>
    <t>763431011</t>
  </si>
  <si>
    <t>Montáž podhledu minerálního včetně zavěšeného roštu polozapuštěného s panely vyjímatelnými, velikosti panelů do 0,36 m2</t>
  </si>
  <si>
    <t>1014488418</t>
  </si>
  <si>
    <t>83</t>
  </si>
  <si>
    <t>590360400</t>
  </si>
  <si>
    <t>panel akustický skrytý nosný rastr bílá 600x2000x20mm</t>
  </si>
  <si>
    <t>-1609186383</t>
  </si>
  <si>
    <t>12,045*1,05 'Přepočtené koeficientem množství</t>
  </si>
  <si>
    <t>84</t>
  </si>
  <si>
    <t>763431802</t>
  </si>
  <si>
    <t>Demontáž podhledu minerálního na zavěšeném na roštu polozapuštěném</t>
  </si>
  <si>
    <t>-768161191</t>
  </si>
  <si>
    <t>85</t>
  </si>
  <si>
    <t>998763403</t>
  </si>
  <si>
    <t>Přesun hmot pro konstrukce montované z desek stanovený procentní sazbou (%) z ceny vodorovná dopravní vzdálenost do 50 m v objektech výšky přes 12 do 24 m</t>
  </si>
  <si>
    <t>%</t>
  </si>
  <si>
    <t>-306643708</t>
  </si>
  <si>
    <t>767</t>
  </si>
  <si>
    <t>Konstrukce zámečnické</t>
  </si>
  <si>
    <t>86</t>
  </si>
  <si>
    <t>767 01</t>
  </si>
  <si>
    <t>Dodávka a montáž ocelové konstrukce dojezdu</t>
  </si>
  <si>
    <t>kg</t>
  </si>
  <si>
    <t>-1465332408</t>
  </si>
  <si>
    <t>"3) HEA 220 dl.6m" 6*52</t>
  </si>
  <si>
    <t>"4) HEA 200 dl.3,595m-3ks" 3,595*43*3</t>
  </si>
  <si>
    <t>"5) HEA 200 dl.2,035m" 2,035*43</t>
  </si>
  <si>
    <t>"6) UPE 240 dl.2,76m-2ks" 2,76*31*2</t>
  </si>
  <si>
    <t>"7) JC 80/5 dl. 0,545-6ks" 0,545*11,7*6</t>
  </si>
  <si>
    <t>" Roznášecí plech P5 200/200" 0,4*6</t>
  </si>
  <si>
    <t>" D5- plech tl.10mm 190/440" 6,6*2</t>
  </si>
  <si>
    <t>87</t>
  </si>
  <si>
    <t>767112812</t>
  </si>
  <si>
    <t>Demontáž stěn a příček pro zasklení svařovaných</t>
  </si>
  <si>
    <t>-1839391741</t>
  </si>
  <si>
    <t>5,57*6*6</t>
  </si>
  <si>
    <t>3,95*5</t>
  </si>
  <si>
    <t>3,15*1,915</t>
  </si>
  <si>
    <t>(2,068*1,985+0,826*1,2)*4</t>
  </si>
  <si>
    <t>3,285*1,985</t>
  </si>
  <si>
    <t>1,247*1,1</t>
  </si>
  <si>
    <t>1,96*1,795</t>
  </si>
  <si>
    <t>88</t>
  </si>
  <si>
    <t>767161851</t>
  </si>
  <si>
    <t>Demontáž zábradlí madel schodišťových</t>
  </si>
  <si>
    <t>316288233</t>
  </si>
  <si>
    <t>3,15*6</t>
  </si>
  <si>
    <t>2,23*5</t>
  </si>
  <si>
    <t>89</t>
  </si>
  <si>
    <t>767995114</t>
  </si>
  <si>
    <t>Montáž ostatních atypických zámečnických konstrukcí hmotnosti přes 20 do 50 kg</t>
  </si>
  <si>
    <t>-315923568</t>
  </si>
  <si>
    <t>Ocelový rám 6.NP</t>
  </si>
  <si>
    <t>"sloupky 2xJC 80x5" 2*2,51*11,6*2</t>
  </si>
  <si>
    <t>"Roznášecí plech P5-200/200" 6*0,2*0,2*40</t>
  </si>
  <si>
    <t>nosník lemující plechobetonový strop</t>
  </si>
  <si>
    <t>(2,24+2,1)*2*12,25</t>
  </si>
  <si>
    <t>90</t>
  </si>
  <si>
    <t>145502660</t>
  </si>
  <si>
    <t>profil ocelový čtvercový svařovaný 80x80x3 mm</t>
  </si>
  <si>
    <t>-2096218768</t>
  </si>
  <si>
    <t>P</t>
  </si>
  <si>
    <t>Poznámka k položce:
Hmotnost: 7,17kg/m</t>
  </si>
  <si>
    <t>"sloupky 2xJC 80x5" 2*2,51*11,6*2/1000</t>
  </si>
  <si>
    <t>91</t>
  </si>
  <si>
    <t>136112180</t>
  </si>
  <si>
    <t>plech tlustý hladký jakost S 235 JR, 5x1000x2000 mm</t>
  </si>
  <si>
    <t>-2099150551</t>
  </si>
  <si>
    <t>Poznámka k položce:
Hmotnost 80 kg/kus</t>
  </si>
  <si>
    <t>"Roznášecí plech P5-200/200" 6*0,2*0,2*40/1000</t>
  </si>
  <si>
    <t>92</t>
  </si>
  <si>
    <t>130105240</t>
  </si>
  <si>
    <t>úhelník ocelový nerovnostranný, v jakosti 11 375, 100 x 65 x 7 mm</t>
  </si>
  <si>
    <t>-1199807150</t>
  </si>
  <si>
    <t>Poznámka k položce:
Hmotnost: 9,27 kg/m</t>
  </si>
  <si>
    <t>(2,24+2,1)*2*12,25/1000</t>
  </si>
  <si>
    <t>93</t>
  </si>
  <si>
    <t>998767203</t>
  </si>
  <si>
    <t>Přesun hmot pro zámečnické konstrukce stanovený procentní sazbou (%) z ceny vodorovná dopravní vzdálenost do 50 m v objektech výšky přes 12 do 24 m</t>
  </si>
  <si>
    <t>165950832</t>
  </si>
  <si>
    <t>771</t>
  </si>
  <si>
    <t>Podlahy z dlaždic</t>
  </si>
  <si>
    <t>94</t>
  </si>
  <si>
    <t>771573116</t>
  </si>
  <si>
    <t>Montáž podlah z dlaždic keramických lepených standardním lepidlem režných nebo glazovaných hladkých přes 22 do 25 ks/ m2</t>
  </si>
  <si>
    <t>-1036289330</t>
  </si>
  <si>
    <t>7*4</t>
  </si>
  <si>
    <t>95</t>
  </si>
  <si>
    <t>597613050</t>
  </si>
  <si>
    <t>dlaždice keramické - podlahy (barevné) 33,3 x 33,3 x 0,8 cm I. j.</t>
  </si>
  <si>
    <t>2085641813</t>
  </si>
  <si>
    <t>32*1,1 'Přepočtené koeficientem množství</t>
  </si>
  <si>
    <t>96</t>
  </si>
  <si>
    <t>998771203</t>
  </si>
  <si>
    <t>Přesun hmot pro podlahy z dlaždic stanovený procentní sazbou (%) z ceny vodorovná dopravní vzdálenost do 50 m v objektech výšky přes 12 do 24 m</t>
  </si>
  <si>
    <t>-469629359</t>
  </si>
  <si>
    <t>783</t>
  </si>
  <si>
    <t>Dokončovací práce - nátěry</t>
  </si>
  <si>
    <t>97</t>
  </si>
  <si>
    <t>783301311</t>
  </si>
  <si>
    <t>Příprava podkladu zámečnických konstrukcí před provedením nátěru odmaštění odmašťovačem vodou ředitelným</t>
  </si>
  <si>
    <t>-1238914067</t>
  </si>
  <si>
    <t>3,275*3,5</t>
  </si>
  <si>
    <t>zábradlí schodiště</t>
  </si>
  <si>
    <t>0,1602*4,875*3*5</t>
  </si>
  <si>
    <t>0,1602*3,15*6</t>
  </si>
  <si>
    <t>0,1602*2,23*5</t>
  </si>
  <si>
    <t>98</t>
  </si>
  <si>
    <t>783314201</t>
  </si>
  <si>
    <t>Základní antikorozní nátěr zámečnických konstrukcí jednonásobný syntetický standardní</t>
  </si>
  <si>
    <t>-1916906574</t>
  </si>
  <si>
    <t>99</t>
  </si>
  <si>
    <t>783315103</t>
  </si>
  <si>
    <t>Mezinátěr zámečnických konstrukcí jednonásobný syntetický samozákladující</t>
  </si>
  <si>
    <t>356163777</t>
  </si>
  <si>
    <t>100</t>
  </si>
  <si>
    <t>783317105</t>
  </si>
  <si>
    <t>Krycí nátěr (email) zámečnických konstrukcí jednonásobný syntetický samozákladující</t>
  </si>
  <si>
    <t>-1198808738</t>
  </si>
  <si>
    <t>101</t>
  </si>
  <si>
    <t>783901453</t>
  </si>
  <si>
    <t>Příprava podkladu betonových podlah před provedením nátěru vysátím</t>
  </si>
  <si>
    <t>-69692368</t>
  </si>
  <si>
    <t>3,275*3,5-2*1,66</t>
  </si>
  <si>
    <t>dojezd výtahu</t>
  </si>
  <si>
    <t>2,83*1,843</t>
  </si>
  <si>
    <t>(2,3+1,843)*2*1,4</t>
  </si>
  <si>
    <t>102</t>
  </si>
  <si>
    <t>783913161</t>
  </si>
  <si>
    <t>Penetrační nátěr betonových podlah pórovitých ( např. z cihelné dlažby, betonu apod.) syntetický</t>
  </si>
  <si>
    <t>-934085223</t>
  </si>
  <si>
    <t>103</t>
  </si>
  <si>
    <t>783917161</t>
  </si>
  <si>
    <t>Krycí (uzavírací) nátěr betonových podlah dvojnásobný syntetický</t>
  </si>
  <si>
    <t>214250648</t>
  </si>
  <si>
    <t>784</t>
  </si>
  <si>
    <t>Dokončovací práce - malby a tapety</t>
  </si>
  <si>
    <t>104</t>
  </si>
  <si>
    <t>784211007</t>
  </si>
  <si>
    <t>Malby z malířských směsí otěruvzdorných za mokra jednonásobné, bílé za mokra otěruvzdorné výborně na schodišti o výšce podlaží do 3,80 m</t>
  </si>
  <si>
    <t>-1363945471</t>
  </si>
  <si>
    <t>"strojovna" (3,275+3,5)*2*2,08</t>
  </si>
  <si>
    <t>1.PP-1.NP</t>
  </si>
  <si>
    <t>25,11*2</t>
  </si>
  <si>
    <t>3,53*2</t>
  </si>
  <si>
    <t>8,2*2</t>
  </si>
  <si>
    <t>12,04+13,5</t>
  </si>
  <si>
    <t>1.NP-6.NP</t>
  </si>
  <si>
    <t>(3,37*2+4,9)*20,861</t>
  </si>
  <si>
    <t>posesty</t>
  </si>
  <si>
    <t>1,36*4,9*7</t>
  </si>
  <si>
    <t>mezipod</t>
  </si>
  <si>
    <t>(2,4+2,4)*6</t>
  </si>
  <si>
    <t>ramena</t>
  </si>
  <si>
    <t>3,22*1,45*6</t>
  </si>
  <si>
    <t>2,205*1,45*6</t>
  </si>
  <si>
    <t>3,34*1,45*6</t>
  </si>
  <si>
    <t>6.NP</t>
  </si>
  <si>
    <t>1,21*2+1,87</t>
  </si>
  <si>
    <t>8,94</t>
  </si>
  <si>
    <t>7.NP</t>
  </si>
  <si>
    <t>1,21*2+3,406</t>
  </si>
  <si>
    <t>4,56</t>
  </si>
  <si>
    <t>787</t>
  </si>
  <si>
    <t>Dokončovací práce - zasklívání</t>
  </si>
  <si>
    <t>105</t>
  </si>
  <si>
    <t>787100802</t>
  </si>
  <si>
    <t>Vysklívání stěn a příček, balkónového zábradlí, výtahových šachet skla plochého, plochy přes 1 do 3 m2</t>
  </si>
  <si>
    <t>-1261966405</t>
  </si>
  <si>
    <t>789</t>
  </si>
  <si>
    <t>Povrchové úpravy ocelových konstrukcí a technologických zařízení</t>
  </si>
  <si>
    <t>106</t>
  </si>
  <si>
    <t>789328210</t>
  </si>
  <si>
    <t>Nátěr ocelových konstrukcí třídy IV dvousložkový epoxidový základní, tloušťky do 40 μm</t>
  </si>
  <si>
    <t>636700545</t>
  </si>
  <si>
    <t>ocelová kce dojezdu 1.PP</t>
  </si>
  <si>
    <t>1,72*6</t>
  </si>
  <si>
    <t>1,72*3,595*3</t>
  </si>
  <si>
    <t>1,72*2,035</t>
  </si>
  <si>
    <t>0,82*2,76*2</t>
  </si>
  <si>
    <t>(0,08+0,08)*2*0,545*6</t>
  </si>
  <si>
    <t>0,2*0,2*6</t>
  </si>
  <si>
    <t>0,19*0,44*2</t>
  </si>
  <si>
    <t>107</t>
  </si>
  <si>
    <t>789328220</t>
  </si>
  <si>
    <t>Nátěr ocelových konstrukcí třídy IV dvousložkový epoxidový krycí (vrchní), tloušťky do 40 μm</t>
  </si>
  <si>
    <t>178205715</t>
  </si>
  <si>
    <t>N00</t>
  </si>
  <si>
    <t>Nepojmenované práce</t>
  </si>
  <si>
    <t>N01</t>
  </si>
  <si>
    <t>Výtah</t>
  </si>
  <si>
    <t>108</t>
  </si>
  <si>
    <t>TER</t>
  </si>
  <si>
    <t>Oprava stávajícího teracováho soklu po stavebních úpravách</t>
  </si>
  <si>
    <t>512</t>
  </si>
  <si>
    <t>-1177733290</t>
  </si>
  <si>
    <t>109</t>
  </si>
  <si>
    <t>výtah 02</t>
  </si>
  <si>
    <t>Dodávka a montáž výtahu</t>
  </si>
  <si>
    <t>-215104203</t>
  </si>
  <si>
    <t>110</t>
  </si>
  <si>
    <t>výtah 01</t>
  </si>
  <si>
    <t>Demontáž výtahového zařízení</t>
  </si>
  <si>
    <t>1237899738</t>
  </si>
  <si>
    <t>111</t>
  </si>
  <si>
    <t>výtah 03</t>
  </si>
  <si>
    <t>Likvidace odpadů</t>
  </si>
  <si>
    <t>782397745</t>
  </si>
  <si>
    <t>112</t>
  </si>
  <si>
    <t>výtah 04</t>
  </si>
  <si>
    <t>Zkoušky, revize uvedení do provozu</t>
  </si>
  <si>
    <t>119971810</t>
  </si>
  <si>
    <t>113</t>
  </si>
  <si>
    <t>výtah 05</t>
  </si>
  <si>
    <t>Zpracování PD (realizační i skutečného provedení)</t>
  </si>
  <si>
    <t>-2025467536</t>
  </si>
  <si>
    <t>N02</t>
  </si>
  <si>
    <t>Opláštění výtahové šachty</t>
  </si>
  <si>
    <t>114</t>
  </si>
  <si>
    <t>LES</t>
  </si>
  <si>
    <t>Lešení pro montáž a opláštění výtahové šachty</t>
  </si>
  <si>
    <t>2080622342</t>
  </si>
  <si>
    <t>115</t>
  </si>
  <si>
    <t>OPL1</t>
  </si>
  <si>
    <t>Opláštění sloupku 7.NP nerez plechem</t>
  </si>
  <si>
    <t>1262829485</t>
  </si>
  <si>
    <t>116</t>
  </si>
  <si>
    <t>OPL 2</t>
  </si>
  <si>
    <t xml:space="preserve">D+M Ocelová konstrukce šachty, 3110kg, vč nátěru,výroby, čištění povrchu, projektu
</t>
  </si>
  <si>
    <t>1382722913</t>
  </si>
  <si>
    <t>117</t>
  </si>
  <si>
    <t>OPL 3</t>
  </si>
  <si>
    <t>D+M Ocelové rámy zasklení, 3190kg, vč nátěru,výroby, čištění povrchu, projektu</t>
  </si>
  <si>
    <t>-1741149737</t>
  </si>
  <si>
    <t>118</t>
  </si>
  <si>
    <t>OPL 4</t>
  </si>
  <si>
    <t>D+M Roznášení rám z HEA profilů, 1270kg, vč nátěru,výroby, čištění povrchu, projektu</t>
  </si>
  <si>
    <t>1274686581</t>
  </si>
  <si>
    <t>119</t>
  </si>
  <si>
    <t>OPL 5</t>
  </si>
  <si>
    <t>D+M Mléčné sklo, 188m2</t>
  </si>
  <si>
    <t>-1781256810</t>
  </si>
  <si>
    <t>120</t>
  </si>
  <si>
    <t>OPL 6</t>
  </si>
  <si>
    <t>D+M nerezové okopy, 58m</t>
  </si>
  <si>
    <t>966666303</t>
  </si>
  <si>
    <t>121</t>
  </si>
  <si>
    <t>OPL 7</t>
  </si>
  <si>
    <t>D+M nerezové terče, 605ks</t>
  </si>
  <si>
    <t>290107008</t>
  </si>
  <si>
    <t>122</t>
  </si>
  <si>
    <t>OPL 8</t>
  </si>
  <si>
    <t>D+M nerezové madlo, 54m</t>
  </si>
  <si>
    <t>-43623321</t>
  </si>
  <si>
    <t>02 - Servisní služby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</si>
  <si>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</si>
  <si>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</si>
  <si>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</si>
  <si>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</si>
  <si>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</si>
  <si>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</si>
  <si>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092103001R</t>
  </si>
  <si>
    <t>měs</t>
  </si>
  <si>
    <t>1024</t>
  </si>
  <si>
    <t>849076953</t>
  </si>
  <si>
    <t>Poznámka k položce:
Nabídková cena servisních služeb, zahrnující služby dle čl.III. odst. 5 vzoru smlouvy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</si>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</sst>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3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0" t="s">
        <v>16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8"/>
      <c r="AQ5" s="30"/>
      <c r="BE5" s="368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8"/>
      <c r="AQ6" s="30"/>
      <c r="BE6" s="369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9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9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9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69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69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9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69"/>
      <c r="BS13" s="23" t="s">
        <v>8</v>
      </c>
    </row>
    <row r="14" spans="2:71" ht="15">
      <c r="B14" s="27"/>
      <c r="C14" s="28"/>
      <c r="D14" s="28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69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9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69"/>
      <c r="BS16" s="23" t="s">
        <v>6</v>
      </c>
    </row>
    <row r="17" spans="2:71" ht="18.4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69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9"/>
      <c r="BS18" s="23" t="s">
        <v>8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9"/>
      <c r="BS19" s="23" t="s">
        <v>8</v>
      </c>
    </row>
    <row r="20" spans="2:71" ht="16.5" customHeight="1">
      <c r="B20" s="27"/>
      <c r="C20" s="28"/>
      <c r="D20" s="28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8"/>
      <c r="AP20" s="28"/>
      <c r="AQ20" s="30"/>
      <c r="BE20" s="36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9"/>
    </row>
    <row r="23" spans="2:57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1">
        <f>ROUND(AG51,2)</f>
        <v>0</v>
      </c>
      <c r="AL23" s="342"/>
      <c r="AM23" s="342"/>
      <c r="AN23" s="342"/>
      <c r="AO23" s="342"/>
      <c r="AP23" s="41"/>
      <c r="AQ23" s="44"/>
      <c r="BE23" s="36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3" t="s">
        <v>40</v>
      </c>
      <c r="M25" s="343"/>
      <c r="N25" s="343"/>
      <c r="O25" s="343"/>
      <c r="P25" s="41"/>
      <c r="Q25" s="41"/>
      <c r="R25" s="41"/>
      <c r="S25" s="41"/>
      <c r="T25" s="41"/>
      <c r="U25" s="41"/>
      <c r="V25" s="41"/>
      <c r="W25" s="343" t="s">
        <v>41</v>
      </c>
      <c r="X25" s="343"/>
      <c r="Y25" s="343"/>
      <c r="Z25" s="343"/>
      <c r="AA25" s="343"/>
      <c r="AB25" s="343"/>
      <c r="AC25" s="343"/>
      <c r="AD25" s="343"/>
      <c r="AE25" s="343"/>
      <c r="AF25" s="41"/>
      <c r="AG25" s="41"/>
      <c r="AH25" s="41"/>
      <c r="AI25" s="41"/>
      <c r="AJ25" s="41"/>
      <c r="AK25" s="343" t="s">
        <v>42</v>
      </c>
      <c r="AL25" s="343"/>
      <c r="AM25" s="343"/>
      <c r="AN25" s="343"/>
      <c r="AO25" s="343"/>
      <c r="AP25" s="41"/>
      <c r="AQ25" s="44"/>
      <c r="BE25" s="369"/>
    </row>
    <row r="26" spans="2:57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33">
        <v>0.21</v>
      </c>
      <c r="M26" s="334"/>
      <c r="N26" s="334"/>
      <c r="O26" s="334"/>
      <c r="P26" s="47"/>
      <c r="Q26" s="47"/>
      <c r="R26" s="47"/>
      <c r="S26" s="47"/>
      <c r="T26" s="47"/>
      <c r="U26" s="47"/>
      <c r="V26" s="47"/>
      <c r="W26" s="335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47"/>
      <c r="AG26" s="47"/>
      <c r="AH26" s="47"/>
      <c r="AI26" s="47"/>
      <c r="AJ26" s="47"/>
      <c r="AK26" s="335">
        <f>ROUND(AV51,2)</f>
        <v>0</v>
      </c>
      <c r="AL26" s="334"/>
      <c r="AM26" s="334"/>
      <c r="AN26" s="334"/>
      <c r="AO26" s="334"/>
      <c r="AP26" s="47"/>
      <c r="AQ26" s="49"/>
      <c r="BE26" s="369"/>
    </row>
    <row r="27" spans="2:57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33">
        <v>0.15</v>
      </c>
      <c r="M27" s="334"/>
      <c r="N27" s="334"/>
      <c r="O27" s="334"/>
      <c r="P27" s="47"/>
      <c r="Q27" s="47"/>
      <c r="R27" s="47"/>
      <c r="S27" s="47"/>
      <c r="T27" s="47"/>
      <c r="U27" s="47"/>
      <c r="V27" s="47"/>
      <c r="W27" s="335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47"/>
      <c r="AG27" s="47"/>
      <c r="AH27" s="47"/>
      <c r="AI27" s="47"/>
      <c r="AJ27" s="47"/>
      <c r="AK27" s="335">
        <f>ROUND(AW51,2)</f>
        <v>0</v>
      </c>
      <c r="AL27" s="334"/>
      <c r="AM27" s="334"/>
      <c r="AN27" s="334"/>
      <c r="AO27" s="334"/>
      <c r="AP27" s="47"/>
      <c r="AQ27" s="49"/>
      <c r="BE27" s="369"/>
    </row>
    <row r="28" spans="2:57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33">
        <v>0.21</v>
      </c>
      <c r="M28" s="334"/>
      <c r="N28" s="334"/>
      <c r="O28" s="334"/>
      <c r="P28" s="47"/>
      <c r="Q28" s="47"/>
      <c r="R28" s="47"/>
      <c r="S28" s="47"/>
      <c r="T28" s="47"/>
      <c r="U28" s="47"/>
      <c r="V28" s="47"/>
      <c r="W28" s="335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47"/>
      <c r="AG28" s="47"/>
      <c r="AH28" s="47"/>
      <c r="AI28" s="47"/>
      <c r="AJ28" s="47"/>
      <c r="AK28" s="335">
        <v>0</v>
      </c>
      <c r="AL28" s="334"/>
      <c r="AM28" s="334"/>
      <c r="AN28" s="334"/>
      <c r="AO28" s="334"/>
      <c r="AP28" s="47"/>
      <c r="AQ28" s="49"/>
      <c r="BE28" s="369"/>
    </row>
    <row r="29" spans="2:57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33">
        <v>0.15</v>
      </c>
      <c r="M29" s="334"/>
      <c r="N29" s="334"/>
      <c r="O29" s="334"/>
      <c r="P29" s="47"/>
      <c r="Q29" s="47"/>
      <c r="R29" s="47"/>
      <c r="S29" s="47"/>
      <c r="T29" s="47"/>
      <c r="U29" s="47"/>
      <c r="V29" s="47"/>
      <c r="W29" s="335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47"/>
      <c r="AG29" s="47"/>
      <c r="AH29" s="47"/>
      <c r="AI29" s="47"/>
      <c r="AJ29" s="47"/>
      <c r="AK29" s="335">
        <v>0</v>
      </c>
      <c r="AL29" s="334"/>
      <c r="AM29" s="334"/>
      <c r="AN29" s="334"/>
      <c r="AO29" s="334"/>
      <c r="AP29" s="47"/>
      <c r="AQ29" s="49"/>
      <c r="BE29" s="369"/>
    </row>
    <row r="30" spans="2:57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33">
        <v>0</v>
      </c>
      <c r="M30" s="334"/>
      <c r="N30" s="334"/>
      <c r="O30" s="334"/>
      <c r="P30" s="47"/>
      <c r="Q30" s="47"/>
      <c r="R30" s="47"/>
      <c r="S30" s="47"/>
      <c r="T30" s="47"/>
      <c r="U30" s="47"/>
      <c r="V30" s="47"/>
      <c r="W30" s="335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47"/>
      <c r="AG30" s="47"/>
      <c r="AH30" s="47"/>
      <c r="AI30" s="47"/>
      <c r="AJ30" s="47"/>
      <c r="AK30" s="335">
        <v>0</v>
      </c>
      <c r="AL30" s="334"/>
      <c r="AM30" s="334"/>
      <c r="AN30" s="334"/>
      <c r="AO30" s="334"/>
      <c r="AP30" s="47"/>
      <c r="AQ30" s="49"/>
      <c r="BE30" s="36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9"/>
    </row>
    <row r="32" spans="2:57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48" t="s">
        <v>51</v>
      </c>
      <c r="Y32" s="349"/>
      <c r="Z32" s="349"/>
      <c r="AA32" s="349"/>
      <c r="AB32" s="349"/>
      <c r="AC32" s="52"/>
      <c r="AD32" s="52"/>
      <c r="AE32" s="52"/>
      <c r="AF32" s="52"/>
      <c r="AG32" s="52"/>
      <c r="AH32" s="52"/>
      <c r="AI32" s="52"/>
      <c r="AJ32" s="52"/>
      <c r="AK32" s="350">
        <f>SUM(AK23:AK30)</f>
        <v>0</v>
      </c>
      <c r="AL32" s="349"/>
      <c r="AM32" s="349"/>
      <c r="AN32" s="349"/>
      <c r="AO32" s="351"/>
      <c r="AP32" s="50"/>
      <c r="AQ32" s="54"/>
      <c r="BE32" s="36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V-2017-01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8" t="str">
        <f>K6</f>
        <v>Výměna výtahu Úřad vlády ICV</v>
      </c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Vladislavova 1494/4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0" t="str">
        <f>IF(AN8="","",AN8)</f>
        <v>13. 2. 2017</v>
      </c>
      <c r="AN44" s="360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61" t="str">
        <f>IF(E17="","",E17)</f>
        <v>Ing. Luboš Rajniš</v>
      </c>
      <c r="AN46" s="361"/>
      <c r="AO46" s="361"/>
      <c r="AP46" s="361"/>
      <c r="AQ46" s="62"/>
      <c r="AR46" s="60"/>
      <c r="AS46" s="362" t="s">
        <v>53</v>
      </c>
      <c r="AT46" s="36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4"/>
      <c r="AT47" s="36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6"/>
      <c r="AT48" s="36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4" t="s">
        <v>54</v>
      </c>
      <c r="D49" s="345"/>
      <c r="E49" s="345"/>
      <c r="F49" s="345"/>
      <c r="G49" s="345"/>
      <c r="H49" s="78"/>
      <c r="I49" s="346" t="s">
        <v>55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56</v>
      </c>
      <c r="AH49" s="345"/>
      <c r="AI49" s="345"/>
      <c r="AJ49" s="345"/>
      <c r="AK49" s="345"/>
      <c r="AL49" s="345"/>
      <c r="AM49" s="345"/>
      <c r="AN49" s="346" t="s">
        <v>57</v>
      </c>
      <c r="AO49" s="345"/>
      <c r="AP49" s="345"/>
      <c r="AQ49" s="79" t="s">
        <v>58</v>
      </c>
      <c r="AR49" s="60"/>
      <c r="AS49" s="80" t="s">
        <v>59</v>
      </c>
      <c r="AT49" s="81" t="s">
        <v>60</v>
      </c>
      <c r="AU49" s="81" t="s">
        <v>61</v>
      </c>
      <c r="AV49" s="81" t="s">
        <v>62</v>
      </c>
      <c r="AW49" s="81" t="s">
        <v>63</v>
      </c>
      <c r="AX49" s="81" t="s">
        <v>64</v>
      </c>
      <c r="AY49" s="81" t="s">
        <v>65</v>
      </c>
      <c r="AZ49" s="81" t="s">
        <v>66</v>
      </c>
      <c r="BA49" s="81" t="s">
        <v>67</v>
      </c>
      <c r="BB49" s="81" t="s">
        <v>68</v>
      </c>
      <c r="BC49" s="81" t="s">
        <v>69</v>
      </c>
      <c r="BD49" s="82" t="s">
        <v>70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5">
        <f>ROUND(SUM(AG52:AG53),2)</f>
        <v>0</v>
      </c>
      <c r="AH51" s="355"/>
      <c r="AI51" s="355"/>
      <c r="AJ51" s="355"/>
      <c r="AK51" s="355"/>
      <c r="AL51" s="355"/>
      <c r="AM51" s="355"/>
      <c r="AN51" s="356">
        <f>SUM(AG51,AT51)</f>
        <v>0</v>
      </c>
      <c r="AO51" s="356"/>
      <c r="AP51" s="356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72</v>
      </c>
      <c r="BT51" s="93" t="s">
        <v>73</v>
      </c>
      <c r="BU51" s="94" t="s">
        <v>74</v>
      </c>
      <c r="BV51" s="93" t="s">
        <v>75</v>
      </c>
      <c r="BW51" s="93" t="s">
        <v>7</v>
      </c>
      <c r="BX51" s="93" t="s">
        <v>76</v>
      </c>
      <c r="CL51" s="93" t="s">
        <v>21</v>
      </c>
    </row>
    <row r="52" spans="1:91" s="5" customFormat="1" ht="16.5" customHeight="1">
      <c r="A52" s="95" t="s">
        <v>77</v>
      </c>
      <c r="B52" s="96"/>
      <c r="C52" s="97"/>
      <c r="D52" s="352" t="s">
        <v>78</v>
      </c>
      <c r="E52" s="352"/>
      <c r="F52" s="352"/>
      <c r="G52" s="352"/>
      <c r="H52" s="352"/>
      <c r="I52" s="98"/>
      <c r="J52" s="352" t="s">
        <v>79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3">
        <f>'01 - výtah'!J27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99" t="s">
        <v>80</v>
      </c>
      <c r="AR52" s="100"/>
      <c r="AS52" s="101">
        <v>0</v>
      </c>
      <c r="AT52" s="102">
        <f>ROUND(SUM(AV52:AW52),2)</f>
        <v>0</v>
      </c>
      <c r="AU52" s="103">
        <f>'01 - výtah'!P95</f>
        <v>0</v>
      </c>
      <c r="AV52" s="102">
        <f>'01 - výtah'!J30</f>
        <v>0</v>
      </c>
      <c r="AW52" s="102">
        <f>'01 - výtah'!J31</f>
        <v>0</v>
      </c>
      <c r="AX52" s="102">
        <f>'01 - výtah'!J32</f>
        <v>0</v>
      </c>
      <c r="AY52" s="102">
        <f>'01 - výtah'!J33</f>
        <v>0</v>
      </c>
      <c r="AZ52" s="102">
        <f>'01 - výtah'!F30</f>
        <v>0</v>
      </c>
      <c r="BA52" s="102">
        <f>'01 - výtah'!F31</f>
        <v>0</v>
      </c>
      <c r="BB52" s="102">
        <f>'01 - výtah'!F32</f>
        <v>0</v>
      </c>
      <c r="BC52" s="102">
        <f>'01 - výtah'!F33</f>
        <v>0</v>
      </c>
      <c r="BD52" s="104">
        <f>'01 - výtah'!F34</f>
        <v>0</v>
      </c>
      <c r="BT52" s="105" t="s">
        <v>81</v>
      </c>
      <c r="BV52" s="105" t="s">
        <v>75</v>
      </c>
      <c r="BW52" s="105" t="s">
        <v>82</v>
      </c>
      <c r="BX52" s="105" t="s">
        <v>7</v>
      </c>
      <c r="CL52" s="105" t="s">
        <v>21</v>
      </c>
      <c r="CM52" s="105" t="s">
        <v>83</v>
      </c>
    </row>
    <row r="53" spans="1:91" s="5" customFormat="1" ht="16.5" customHeight="1">
      <c r="A53" s="95" t="s">
        <v>77</v>
      </c>
      <c r="B53" s="96"/>
      <c r="C53" s="97"/>
      <c r="D53" s="352" t="s">
        <v>84</v>
      </c>
      <c r="E53" s="352"/>
      <c r="F53" s="352"/>
      <c r="G53" s="352"/>
      <c r="H53" s="352"/>
      <c r="I53" s="98"/>
      <c r="J53" s="352" t="s">
        <v>85</v>
      </c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3">
        <f>'02 - servisní služby'!J27</f>
        <v>0</v>
      </c>
      <c r="AH53" s="354"/>
      <c r="AI53" s="354"/>
      <c r="AJ53" s="354"/>
      <c r="AK53" s="354"/>
      <c r="AL53" s="354"/>
      <c r="AM53" s="354"/>
      <c r="AN53" s="353">
        <f>SUM(AG53,AT53)</f>
        <v>0</v>
      </c>
      <c r="AO53" s="354"/>
      <c r="AP53" s="354"/>
      <c r="AQ53" s="99" t="s">
        <v>80</v>
      </c>
      <c r="AR53" s="100"/>
      <c r="AS53" s="106">
        <v>0</v>
      </c>
      <c r="AT53" s="107">
        <f>ROUND(SUM(AV53:AW53),2)</f>
        <v>0</v>
      </c>
      <c r="AU53" s="108">
        <f>'02 - servisní služby'!P78</f>
        <v>0</v>
      </c>
      <c r="AV53" s="107">
        <f>'02 - servisní služby'!J30</f>
        <v>0</v>
      </c>
      <c r="AW53" s="107">
        <f>'02 - servisní služby'!J31</f>
        <v>0</v>
      </c>
      <c r="AX53" s="107">
        <f>'02 - servisní služby'!J32</f>
        <v>0</v>
      </c>
      <c r="AY53" s="107">
        <f>'02 - servisní služby'!J33</f>
        <v>0</v>
      </c>
      <c r="AZ53" s="107">
        <f>'02 - servisní služby'!F30</f>
        <v>0</v>
      </c>
      <c r="BA53" s="107">
        <f>'02 - servisní služby'!F31</f>
        <v>0</v>
      </c>
      <c r="BB53" s="107">
        <f>'02 - servisní služby'!F32</f>
        <v>0</v>
      </c>
      <c r="BC53" s="107">
        <f>'02 - servisní služby'!F33</f>
        <v>0</v>
      </c>
      <c r="BD53" s="109">
        <f>'02 - servisní služby'!F34</f>
        <v>0</v>
      </c>
      <c r="BT53" s="105" t="s">
        <v>81</v>
      </c>
      <c r="BV53" s="105" t="s">
        <v>75</v>
      </c>
      <c r="BW53" s="105" t="s">
        <v>86</v>
      </c>
      <c r="BX53" s="105" t="s">
        <v>7</v>
      </c>
      <c r="CL53" s="105" t="s">
        <v>21</v>
      </c>
      <c r="CM53" s="105" t="s">
        <v>83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9t+sH/6mB5vVUoP7LflppSuAKWu1owjtXOUap98RLTsQ0d5dLsVncWKGQ5ysXC8yG8eyvRPra4HUb2X9tB84Xw==" saltValue="W34XVb9kOJANMXH0eGMHGhAtIqSXg6/8Wcja517/CzxMMY25S3U4ZOMUiTIF7BSQJ1PUqkZ1MOyufzIFoeEHRA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01 - výtah'!C2" display="/"/>
    <hyperlink ref="A53" location="'02 - Servisní služb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382"/>
  <sheetViews>
    <sheetView showGridLines="0" workbookViewId="0" topLeftCell="A1">
      <pane ySplit="1" topLeftCell="A74" activePane="bottomLeft" state="frozen"/>
      <selection pane="bottomLeft" activeCell="I98" sqref="I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5" t="s">
        <v>88</v>
      </c>
      <c r="H1" s="375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Výměna výtahu Úřad vlády ICV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94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13. 2. 2017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>409 08 348</v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Luboš Rajniš</v>
      </c>
      <c r="F21" s="41"/>
      <c r="G21" s="41"/>
      <c r="H21" s="41"/>
      <c r="I21" s="118" t="s">
        <v>30</v>
      </c>
      <c r="J21" s="34" t="str">
        <f>IF('Rekapitulace stavby'!AN17="","",'Rekapitulace stavby'!AN17)</f>
        <v>CZ6407110776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0" t="s">
        <v>21</v>
      </c>
      <c r="F24" s="340"/>
      <c r="G24" s="340"/>
      <c r="H24" s="34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ROUND(J95,2)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ROUND(SUM(BE95:BE381),2)</f>
        <v>0</v>
      </c>
      <c r="G30" s="41"/>
      <c r="H30" s="41"/>
      <c r="I30" s="130">
        <v>0.21</v>
      </c>
      <c r="J30" s="129">
        <f>ROUND(ROUND((SUM(BE95:BE381)),2)*I30,2)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ROUND(SUM(BF95:BF381),2)</f>
        <v>0</v>
      </c>
      <c r="G31" s="41"/>
      <c r="H31" s="41"/>
      <c r="I31" s="130">
        <v>0.15</v>
      </c>
      <c r="J31" s="129">
        <f>ROUND(ROUND((SUM(BF95:BF381)),2)*I31,2)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9">
        <f>ROUND(SUM(BG95:BG381),2)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9">
        <f>ROUND(SUM(BH95:BH381),2)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9">
        <f>ROUND(SUM(BI95:BI381),2)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Výměna výtahu Úřad vlády ICV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01 - výtah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13. 2. 2017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0" t="str">
        <f>E21</f>
        <v>Ing. Luboš Rajniš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J95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J96</f>
        <v>0</v>
      </c>
      <c r="K57" s="154"/>
    </row>
    <row r="58" spans="2:11" s="8" customFormat="1" ht="19.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J97</f>
        <v>0</v>
      </c>
      <c r="K58" s="161"/>
    </row>
    <row r="59" spans="2:11" s="8" customFormat="1" ht="19.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J119</f>
        <v>0</v>
      </c>
      <c r="K59" s="161"/>
    </row>
    <row r="60" spans="2:11" s="8" customFormat="1" ht="19.9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J137</f>
        <v>0</v>
      </c>
      <c r="K60" s="161"/>
    </row>
    <row r="61" spans="2:11" s="8" customFormat="1" ht="19.9" customHeight="1">
      <c r="B61" s="155"/>
      <c r="C61" s="156"/>
      <c r="D61" s="157" t="s">
        <v>104</v>
      </c>
      <c r="E61" s="158"/>
      <c r="F61" s="158"/>
      <c r="G61" s="158"/>
      <c r="H61" s="158"/>
      <c r="I61" s="159"/>
      <c r="J61" s="160">
        <f>J155</f>
        <v>0</v>
      </c>
      <c r="K61" s="161"/>
    </row>
    <row r="62" spans="2:11" s="8" customFormat="1" ht="19.9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J197</f>
        <v>0</v>
      </c>
      <c r="K62" s="161"/>
    </row>
    <row r="63" spans="2:11" s="8" customFormat="1" ht="19.9" customHeight="1">
      <c r="B63" s="155"/>
      <c r="C63" s="156"/>
      <c r="D63" s="157" t="s">
        <v>106</v>
      </c>
      <c r="E63" s="158"/>
      <c r="F63" s="158"/>
      <c r="G63" s="158"/>
      <c r="H63" s="158"/>
      <c r="I63" s="159"/>
      <c r="J63" s="160">
        <f>J202</f>
        <v>0</v>
      </c>
      <c r="K63" s="161"/>
    </row>
    <row r="64" spans="2:11" s="7" customFormat="1" ht="24.95" customHeight="1">
      <c r="B64" s="148"/>
      <c r="C64" s="149"/>
      <c r="D64" s="150" t="s">
        <v>107</v>
      </c>
      <c r="E64" s="151"/>
      <c r="F64" s="151"/>
      <c r="G64" s="151"/>
      <c r="H64" s="151"/>
      <c r="I64" s="152"/>
      <c r="J64" s="153">
        <f>J204</f>
        <v>0</v>
      </c>
      <c r="K64" s="154"/>
    </row>
    <row r="65" spans="2:11" s="8" customFormat="1" ht="19.9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J205</f>
        <v>0</v>
      </c>
      <c r="K65" s="161"/>
    </row>
    <row r="66" spans="2:11" s="8" customFormat="1" ht="19.9" customHeight="1">
      <c r="B66" s="155"/>
      <c r="C66" s="156"/>
      <c r="D66" s="157" t="s">
        <v>109</v>
      </c>
      <c r="E66" s="158"/>
      <c r="F66" s="158"/>
      <c r="G66" s="158"/>
      <c r="H66" s="158"/>
      <c r="I66" s="159"/>
      <c r="J66" s="160">
        <f>J245</f>
        <v>0</v>
      </c>
      <c r="K66" s="161"/>
    </row>
    <row r="67" spans="2:11" s="8" customFormat="1" ht="19.9" customHeight="1">
      <c r="B67" s="155"/>
      <c r="C67" s="156"/>
      <c r="D67" s="157" t="s">
        <v>110</v>
      </c>
      <c r="E67" s="158"/>
      <c r="F67" s="158"/>
      <c r="G67" s="158"/>
      <c r="H67" s="158"/>
      <c r="I67" s="159"/>
      <c r="J67" s="160">
        <f>J252</f>
        <v>0</v>
      </c>
      <c r="K67" s="161"/>
    </row>
    <row r="68" spans="2:11" s="8" customFormat="1" ht="19.9" customHeight="1">
      <c r="B68" s="155"/>
      <c r="C68" s="156"/>
      <c r="D68" s="157" t="s">
        <v>111</v>
      </c>
      <c r="E68" s="158"/>
      <c r="F68" s="158"/>
      <c r="G68" s="158"/>
      <c r="H68" s="158"/>
      <c r="I68" s="159"/>
      <c r="J68" s="160">
        <f>J296</f>
        <v>0</v>
      </c>
      <c r="K68" s="161"/>
    </row>
    <row r="69" spans="2:11" s="8" customFormat="1" ht="19.9" customHeight="1">
      <c r="B69" s="155"/>
      <c r="C69" s="156"/>
      <c r="D69" s="157" t="s">
        <v>112</v>
      </c>
      <c r="E69" s="158"/>
      <c r="F69" s="158"/>
      <c r="G69" s="158"/>
      <c r="H69" s="158"/>
      <c r="I69" s="159"/>
      <c r="J69" s="160">
        <f>J304</f>
        <v>0</v>
      </c>
      <c r="K69" s="161"/>
    </row>
    <row r="70" spans="2:11" s="8" customFormat="1" ht="19.9" customHeight="1">
      <c r="B70" s="155"/>
      <c r="C70" s="156"/>
      <c r="D70" s="157" t="s">
        <v>113</v>
      </c>
      <c r="E70" s="158"/>
      <c r="F70" s="158"/>
      <c r="G70" s="158"/>
      <c r="H70" s="158"/>
      <c r="I70" s="159"/>
      <c r="J70" s="160">
        <f>J325</f>
        <v>0</v>
      </c>
      <c r="K70" s="161"/>
    </row>
    <row r="71" spans="2:11" s="8" customFormat="1" ht="19.9" customHeight="1">
      <c r="B71" s="155"/>
      <c r="C71" s="156"/>
      <c r="D71" s="157" t="s">
        <v>114</v>
      </c>
      <c r="E71" s="158"/>
      <c r="F71" s="158"/>
      <c r="G71" s="158"/>
      <c r="H71" s="158"/>
      <c r="I71" s="159"/>
      <c r="J71" s="160">
        <f>J350</f>
        <v>0</v>
      </c>
      <c r="K71" s="161"/>
    </row>
    <row r="72" spans="2:11" s="8" customFormat="1" ht="19.9" customHeight="1">
      <c r="B72" s="155"/>
      <c r="C72" s="156"/>
      <c r="D72" s="157" t="s">
        <v>115</v>
      </c>
      <c r="E72" s="158"/>
      <c r="F72" s="158"/>
      <c r="G72" s="158"/>
      <c r="H72" s="158"/>
      <c r="I72" s="159"/>
      <c r="J72" s="160">
        <f>J352</f>
        <v>0</v>
      </c>
      <c r="K72" s="161"/>
    </row>
    <row r="73" spans="2:11" s="7" customFormat="1" ht="24.95" customHeight="1">
      <c r="B73" s="148"/>
      <c r="C73" s="149"/>
      <c r="D73" s="150" t="s">
        <v>116</v>
      </c>
      <c r="E73" s="151"/>
      <c r="F73" s="151"/>
      <c r="G73" s="151"/>
      <c r="H73" s="151"/>
      <c r="I73" s="152"/>
      <c r="J73" s="153">
        <f>J364</f>
        <v>0</v>
      </c>
      <c r="K73" s="154"/>
    </row>
    <row r="74" spans="2:11" s="8" customFormat="1" ht="19.9" customHeight="1">
      <c r="B74" s="155"/>
      <c r="C74" s="156"/>
      <c r="D74" s="157" t="s">
        <v>117</v>
      </c>
      <c r="E74" s="158"/>
      <c r="F74" s="158"/>
      <c r="G74" s="158"/>
      <c r="H74" s="158"/>
      <c r="I74" s="159"/>
      <c r="J74" s="160">
        <f>J365</f>
        <v>0</v>
      </c>
      <c r="K74" s="161"/>
    </row>
    <row r="75" spans="2:11" s="7" customFormat="1" ht="24.95" customHeight="1">
      <c r="B75" s="148"/>
      <c r="C75" s="149"/>
      <c r="D75" s="150" t="s">
        <v>118</v>
      </c>
      <c r="E75" s="151"/>
      <c r="F75" s="151"/>
      <c r="G75" s="151"/>
      <c r="H75" s="151"/>
      <c r="I75" s="152"/>
      <c r="J75" s="153">
        <f>J372</f>
        <v>0</v>
      </c>
      <c r="K75" s="154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17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38"/>
      <c r="J77" s="56"/>
      <c r="K77" s="57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41"/>
      <c r="J81" s="59"/>
      <c r="K81" s="59"/>
      <c r="L81" s="60"/>
    </row>
    <row r="82" spans="2:12" s="1" customFormat="1" ht="36.95" customHeight="1">
      <c r="B82" s="40"/>
      <c r="C82" s="61" t="s">
        <v>119</v>
      </c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4.45" customHeight="1">
      <c r="B84" s="40"/>
      <c r="C84" s="64" t="s">
        <v>18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6.5" customHeight="1">
      <c r="B85" s="40"/>
      <c r="C85" s="62"/>
      <c r="D85" s="62"/>
      <c r="E85" s="372" t="str">
        <f>E7</f>
        <v>Výměna výtahu Úřad vlády ICV</v>
      </c>
      <c r="F85" s="373"/>
      <c r="G85" s="373"/>
      <c r="H85" s="373"/>
      <c r="I85" s="162"/>
      <c r="J85" s="62"/>
      <c r="K85" s="62"/>
      <c r="L85" s="60"/>
    </row>
    <row r="86" spans="2:12" s="1" customFormat="1" ht="14.45" customHeight="1">
      <c r="B86" s="40"/>
      <c r="C86" s="64" t="s">
        <v>93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17.25" customHeight="1">
      <c r="B87" s="40"/>
      <c r="C87" s="62"/>
      <c r="D87" s="62"/>
      <c r="E87" s="358" t="str">
        <f>E9</f>
        <v>01 - výtah</v>
      </c>
      <c r="F87" s="374"/>
      <c r="G87" s="374"/>
      <c r="H87" s="374"/>
      <c r="I87" s="162"/>
      <c r="J87" s="62"/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18" customHeight="1">
      <c r="B89" s="40"/>
      <c r="C89" s="64" t="s">
        <v>23</v>
      </c>
      <c r="D89" s="62"/>
      <c r="E89" s="62"/>
      <c r="F89" s="163" t="str">
        <f>F12</f>
        <v xml:space="preserve"> </v>
      </c>
      <c r="G89" s="62"/>
      <c r="H89" s="62"/>
      <c r="I89" s="164" t="s">
        <v>25</v>
      </c>
      <c r="J89" s="72" t="str">
        <f>IF(J12="","",J12)</f>
        <v>13. 2. 2017</v>
      </c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15">
      <c r="B91" s="40"/>
      <c r="C91" s="64" t="s">
        <v>27</v>
      </c>
      <c r="D91" s="62"/>
      <c r="E91" s="62"/>
      <c r="F91" s="163" t="str">
        <f>E15</f>
        <v xml:space="preserve"> </v>
      </c>
      <c r="G91" s="62"/>
      <c r="H91" s="62"/>
      <c r="I91" s="164" t="s">
        <v>33</v>
      </c>
      <c r="J91" s="163" t="str">
        <f>E21</f>
        <v>Ing. Luboš Rajniš</v>
      </c>
      <c r="K91" s="62"/>
      <c r="L91" s="60"/>
    </row>
    <row r="92" spans="2:12" s="1" customFormat="1" ht="14.45" customHeight="1">
      <c r="B92" s="40"/>
      <c r="C92" s="64" t="s">
        <v>31</v>
      </c>
      <c r="D92" s="62"/>
      <c r="E92" s="62"/>
      <c r="F92" s="163" t="str">
        <f>IF(E18="","",E18)</f>
        <v/>
      </c>
      <c r="G92" s="62"/>
      <c r="H92" s="62"/>
      <c r="I92" s="162"/>
      <c r="J92" s="62"/>
      <c r="K92" s="62"/>
      <c r="L92" s="60"/>
    </row>
    <row r="93" spans="2:12" s="1" customFormat="1" ht="10.35" customHeight="1">
      <c r="B93" s="40"/>
      <c r="C93" s="62"/>
      <c r="D93" s="62"/>
      <c r="E93" s="62"/>
      <c r="F93" s="62"/>
      <c r="G93" s="62"/>
      <c r="H93" s="62"/>
      <c r="I93" s="162"/>
      <c r="J93" s="62"/>
      <c r="K93" s="62"/>
      <c r="L93" s="60"/>
    </row>
    <row r="94" spans="2:20" s="9" customFormat="1" ht="29.25" customHeight="1">
      <c r="B94" s="165"/>
      <c r="C94" s="166" t="s">
        <v>120</v>
      </c>
      <c r="D94" s="167" t="s">
        <v>58</v>
      </c>
      <c r="E94" s="167" t="s">
        <v>54</v>
      </c>
      <c r="F94" s="167" t="s">
        <v>121</v>
      </c>
      <c r="G94" s="167" t="s">
        <v>122</v>
      </c>
      <c r="H94" s="167" t="s">
        <v>123</v>
      </c>
      <c r="I94" s="168" t="s">
        <v>124</v>
      </c>
      <c r="J94" s="167" t="s">
        <v>97</v>
      </c>
      <c r="K94" s="169" t="s">
        <v>125</v>
      </c>
      <c r="L94" s="170"/>
      <c r="M94" s="80" t="s">
        <v>126</v>
      </c>
      <c r="N94" s="81" t="s">
        <v>43</v>
      </c>
      <c r="O94" s="81" t="s">
        <v>127</v>
      </c>
      <c r="P94" s="81" t="s">
        <v>128</v>
      </c>
      <c r="Q94" s="81" t="s">
        <v>129</v>
      </c>
      <c r="R94" s="81" t="s">
        <v>130</v>
      </c>
      <c r="S94" s="81" t="s">
        <v>131</v>
      </c>
      <c r="T94" s="82" t="s">
        <v>132</v>
      </c>
    </row>
    <row r="95" spans="2:63" s="1" customFormat="1" ht="29.25" customHeight="1">
      <c r="B95" s="40"/>
      <c r="C95" s="86" t="s">
        <v>98</v>
      </c>
      <c r="D95" s="62"/>
      <c r="E95" s="62"/>
      <c r="F95" s="62"/>
      <c r="G95" s="62"/>
      <c r="H95" s="62"/>
      <c r="I95" s="162"/>
      <c r="J95" s="171">
        <f>BK95</f>
        <v>0</v>
      </c>
      <c r="K95" s="62"/>
      <c r="L95" s="60"/>
      <c r="M95" s="83"/>
      <c r="N95" s="84"/>
      <c r="O95" s="84"/>
      <c r="P95" s="172">
        <f>P96+P204+P364+P372</f>
        <v>0</v>
      </c>
      <c r="Q95" s="84"/>
      <c r="R95" s="172">
        <f>R96+R204+R364+R372</f>
        <v>7.70346960408</v>
      </c>
      <c r="S95" s="84"/>
      <c r="T95" s="173">
        <f>T96+T204+T364+T372</f>
        <v>27.6338055</v>
      </c>
      <c r="AT95" s="23" t="s">
        <v>72</v>
      </c>
      <c r="AU95" s="23" t="s">
        <v>99</v>
      </c>
      <c r="BK95" s="174">
        <f>BK96+BK204+BK364+BK372</f>
        <v>0</v>
      </c>
    </row>
    <row r="96" spans="2:63" s="10" customFormat="1" ht="37.35" customHeight="1">
      <c r="B96" s="175"/>
      <c r="C96" s="176"/>
      <c r="D96" s="177" t="s">
        <v>72</v>
      </c>
      <c r="E96" s="178" t="s">
        <v>133</v>
      </c>
      <c r="F96" s="178" t="s">
        <v>134</v>
      </c>
      <c r="G96" s="176"/>
      <c r="H96" s="176"/>
      <c r="I96" s="179"/>
      <c r="J96" s="180">
        <f>BK96</f>
        <v>0</v>
      </c>
      <c r="K96" s="176"/>
      <c r="L96" s="181"/>
      <c r="M96" s="182"/>
      <c r="N96" s="183"/>
      <c r="O96" s="183"/>
      <c r="P96" s="184">
        <f>P97+P119+P137+P155+P197+P202</f>
        <v>0</v>
      </c>
      <c r="Q96" s="183"/>
      <c r="R96" s="184">
        <f>R97+R119+R137+R155+R197+R202</f>
        <v>6.4280272940800005</v>
      </c>
      <c r="S96" s="183"/>
      <c r="T96" s="185">
        <f>T97+T119+T137+T155+T197+T202</f>
        <v>15.331055</v>
      </c>
      <c r="AR96" s="186" t="s">
        <v>81</v>
      </c>
      <c r="AT96" s="187" t="s">
        <v>72</v>
      </c>
      <c r="AU96" s="187" t="s">
        <v>73</v>
      </c>
      <c r="AY96" s="186" t="s">
        <v>135</v>
      </c>
      <c r="BK96" s="188">
        <f>BK97+BK119+BK137+BK155+BK197+BK202</f>
        <v>0</v>
      </c>
    </row>
    <row r="97" spans="2:63" s="10" customFormat="1" ht="19.9" customHeight="1">
      <c r="B97" s="175"/>
      <c r="C97" s="176"/>
      <c r="D97" s="177" t="s">
        <v>72</v>
      </c>
      <c r="E97" s="189" t="s">
        <v>136</v>
      </c>
      <c r="F97" s="189" t="s">
        <v>137</v>
      </c>
      <c r="G97" s="176"/>
      <c r="H97" s="176"/>
      <c r="I97" s="179"/>
      <c r="J97" s="190">
        <f>BK97</f>
        <v>0</v>
      </c>
      <c r="K97" s="176"/>
      <c r="L97" s="181"/>
      <c r="M97" s="182"/>
      <c r="N97" s="183"/>
      <c r="O97" s="183"/>
      <c r="P97" s="184">
        <f>SUM(P98:P118)</f>
        <v>0</v>
      </c>
      <c r="Q97" s="183"/>
      <c r="R97" s="184">
        <f>SUM(R98:R118)</f>
        <v>3.24323367</v>
      </c>
      <c r="S97" s="183"/>
      <c r="T97" s="185">
        <f>SUM(T98:T118)</f>
        <v>0</v>
      </c>
      <c r="AR97" s="186" t="s">
        <v>81</v>
      </c>
      <c r="AT97" s="187" t="s">
        <v>72</v>
      </c>
      <c r="AU97" s="187" t="s">
        <v>81</v>
      </c>
      <c r="AY97" s="186" t="s">
        <v>135</v>
      </c>
      <c r="BK97" s="188">
        <f>SUM(BK98:BK118)</f>
        <v>0</v>
      </c>
    </row>
    <row r="98" spans="2:65" s="1" customFormat="1" ht="25.5" customHeight="1">
      <c r="B98" s="40"/>
      <c r="C98" s="191" t="s">
        <v>81</v>
      </c>
      <c r="D98" s="191" t="s">
        <v>138</v>
      </c>
      <c r="E98" s="192" t="s">
        <v>139</v>
      </c>
      <c r="F98" s="193" t="s">
        <v>140</v>
      </c>
      <c r="G98" s="194" t="s">
        <v>141</v>
      </c>
      <c r="H98" s="195">
        <v>0.063</v>
      </c>
      <c r="I98" s="196"/>
      <c r="J98" s="197">
        <f>ROUND(I98*H98,2)</f>
        <v>0</v>
      </c>
      <c r="K98" s="193" t="s">
        <v>142</v>
      </c>
      <c r="L98" s="60"/>
      <c r="M98" s="198" t="s">
        <v>21</v>
      </c>
      <c r="N98" s="199" t="s">
        <v>44</v>
      </c>
      <c r="O98" s="41"/>
      <c r="P98" s="200">
        <f>O98*H98</f>
        <v>0</v>
      </c>
      <c r="Q98" s="200">
        <v>2.33055</v>
      </c>
      <c r="R98" s="200">
        <f>Q98*H98</f>
        <v>0.14682465</v>
      </c>
      <c r="S98" s="200">
        <v>0</v>
      </c>
      <c r="T98" s="201">
        <f>S98*H98</f>
        <v>0</v>
      </c>
      <c r="AR98" s="23" t="s">
        <v>143</v>
      </c>
      <c r="AT98" s="23" t="s">
        <v>138</v>
      </c>
      <c r="AU98" s="23" t="s">
        <v>83</v>
      </c>
      <c r="AY98" s="23" t="s">
        <v>135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0</v>
      </c>
      <c r="BL98" s="23" t="s">
        <v>143</v>
      </c>
      <c r="BM98" s="23" t="s">
        <v>144</v>
      </c>
    </row>
    <row r="99" spans="2:51" s="11" customFormat="1" ht="13.5">
      <c r="B99" s="203"/>
      <c r="C99" s="204"/>
      <c r="D99" s="205" t="s">
        <v>145</v>
      </c>
      <c r="E99" s="206" t="s">
        <v>21</v>
      </c>
      <c r="F99" s="207" t="s">
        <v>146</v>
      </c>
      <c r="G99" s="204"/>
      <c r="H99" s="208">
        <v>0.063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145</v>
      </c>
      <c r="AU99" s="214" t="s">
        <v>83</v>
      </c>
      <c r="AV99" s="11" t="s">
        <v>83</v>
      </c>
      <c r="AW99" s="11" t="s">
        <v>37</v>
      </c>
      <c r="AX99" s="11" t="s">
        <v>81</v>
      </c>
      <c r="AY99" s="214" t="s">
        <v>135</v>
      </c>
    </row>
    <row r="100" spans="2:65" s="1" customFormat="1" ht="25.5" customHeight="1">
      <c r="B100" s="40"/>
      <c r="C100" s="191" t="s">
        <v>83</v>
      </c>
      <c r="D100" s="191" t="s">
        <v>138</v>
      </c>
      <c r="E100" s="192" t="s">
        <v>147</v>
      </c>
      <c r="F100" s="193" t="s">
        <v>148</v>
      </c>
      <c r="G100" s="194" t="s">
        <v>149</v>
      </c>
      <c r="H100" s="195">
        <v>0.052</v>
      </c>
      <c r="I100" s="196"/>
      <c r="J100" s="197">
        <f>ROUND(I100*H100,2)</f>
        <v>0</v>
      </c>
      <c r="K100" s="193" t="s">
        <v>142</v>
      </c>
      <c r="L100" s="60"/>
      <c r="M100" s="198" t="s">
        <v>21</v>
      </c>
      <c r="N100" s="199" t="s">
        <v>44</v>
      </c>
      <c r="O100" s="41"/>
      <c r="P100" s="200">
        <f>O100*H100</f>
        <v>0</v>
      </c>
      <c r="Q100" s="200">
        <v>1.09</v>
      </c>
      <c r="R100" s="200">
        <f>Q100*H100</f>
        <v>0.05668</v>
      </c>
      <c r="S100" s="200">
        <v>0</v>
      </c>
      <c r="T100" s="201">
        <f>S100*H100</f>
        <v>0</v>
      </c>
      <c r="AR100" s="23" t="s">
        <v>143</v>
      </c>
      <c r="AT100" s="23" t="s">
        <v>138</v>
      </c>
      <c r="AU100" s="23" t="s">
        <v>83</v>
      </c>
      <c r="AY100" s="23" t="s">
        <v>135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81</v>
      </c>
      <c r="BK100" s="202">
        <f>ROUND(I100*H100,2)</f>
        <v>0</v>
      </c>
      <c r="BL100" s="23" t="s">
        <v>143</v>
      </c>
      <c r="BM100" s="23" t="s">
        <v>150</v>
      </c>
    </row>
    <row r="101" spans="2:51" s="11" customFormat="1" ht="13.5">
      <c r="B101" s="203"/>
      <c r="C101" s="204"/>
      <c r="D101" s="205" t="s">
        <v>145</v>
      </c>
      <c r="E101" s="206" t="s">
        <v>21</v>
      </c>
      <c r="F101" s="207" t="s">
        <v>151</v>
      </c>
      <c r="G101" s="204"/>
      <c r="H101" s="208">
        <v>0.052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145</v>
      </c>
      <c r="AU101" s="214" t="s">
        <v>83</v>
      </c>
      <c r="AV101" s="11" t="s">
        <v>83</v>
      </c>
      <c r="AW101" s="11" t="s">
        <v>37</v>
      </c>
      <c r="AX101" s="11" t="s">
        <v>81</v>
      </c>
      <c r="AY101" s="214" t="s">
        <v>135</v>
      </c>
    </row>
    <row r="102" spans="2:65" s="1" customFormat="1" ht="25.5" customHeight="1">
      <c r="B102" s="40"/>
      <c r="C102" s="191" t="s">
        <v>136</v>
      </c>
      <c r="D102" s="191" t="s">
        <v>138</v>
      </c>
      <c r="E102" s="192" t="s">
        <v>152</v>
      </c>
      <c r="F102" s="193" t="s">
        <v>153</v>
      </c>
      <c r="G102" s="194" t="s">
        <v>149</v>
      </c>
      <c r="H102" s="195">
        <v>0.223</v>
      </c>
      <c r="I102" s="196"/>
      <c r="J102" s="197">
        <f>ROUND(I102*H102,2)</f>
        <v>0</v>
      </c>
      <c r="K102" s="193" t="s">
        <v>142</v>
      </c>
      <c r="L102" s="60"/>
      <c r="M102" s="198" t="s">
        <v>21</v>
      </c>
      <c r="N102" s="199" t="s">
        <v>44</v>
      </c>
      <c r="O102" s="41"/>
      <c r="P102" s="200">
        <f>O102*H102</f>
        <v>0</v>
      </c>
      <c r="Q102" s="200">
        <v>1.09</v>
      </c>
      <c r="R102" s="200">
        <f>Q102*H102</f>
        <v>0.24307</v>
      </c>
      <c r="S102" s="200">
        <v>0</v>
      </c>
      <c r="T102" s="201">
        <f>S102*H102</f>
        <v>0</v>
      </c>
      <c r="AR102" s="23" t="s">
        <v>143</v>
      </c>
      <c r="AT102" s="23" t="s">
        <v>138</v>
      </c>
      <c r="AU102" s="23" t="s">
        <v>83</v>
      </c>
      <c r="AY102" s="23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81</v>
      </c>
      <c r="BK102" s="202">
        <f>ROUND(I102*H102,2)</f>
        <v>0</v>
      </c>
      <c r="BL102" s="23" t="s">
        <v>143</v>
      </c>
      <c r="BM102" s="23" t="s">
        <v>154</v>
      </c>
    </row>
    <row r="103" spans="2:51" s="11" customFormat="1" ht="13.5">
      <c r="B103" s="203"/>
      <c r="C103" s="204"/>
      <c r="D103" s="205" t="s">
        <v>145</v>
      </c>
      <c r="E103" s="206" t="s">
        <v>21</v>
      </c>
      <c r="F103" s="207" t="s">
        <v>155</v>
      </c>
      <c r="G103" s="204"/>
      <c r="H103" s="208">
        <v>0.223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145</v>
      </c>
      <c r="AU103" s="214" t="s">
        <v>83</v>
      </c>
      <c r="AV103" s="11" t="s">
        <v>83</v>
      </c>
      <c r="AW103" s="11" t="s">
        <v>37</v>
      </c>
      <c r="AX103" s="11" t="s">
        <v>81</v>
      </c>
      <c r="AY103" s="214" t="s">
        <v>135</v>
      </c>
    </row>
    <row r="104" spans="2:65" s="1" customFormat="1" ht="25.5" customHeight="1">
      <c r="B104" s="40"/>
      <c r="C104" s="191" t="s">
        <v>143</v>
      </c>
      <c r="D104" s="191" t="s">
        <v>138</v>
      </c>
      <c r="E104" s="192" t="s">
        <v>156</v>
      </c>
      <c r="F104" s="193" t="s">
        <v>157</v>
      </c>
      <c r="G104" s="194" t="s">
        <v>158</v>
      </c>
      <c r="H104" s="195">
        <v>1.252</v>
      </c>
      <c r="I104" s="196"/>
      <c r="J104" s="197">
        <f>ROUND(I104*H104,2)</f>
        <v>0</v>
      </c>
      <c r="K104" s="193" t="s">
        <v>142</v>
      </c>
      <c r="L104" s="60"/>
      <c r="M104" s="198" t="s">
        <v>21</v>
      </c>
      <c r="N104" s="199" t="s">
        <v>44</v>
      </c>
      <c r="O104" s="41"/>
      <c r="P104" s="200">
        <f>O104*H104</f>
        <v>0</v>
      </c>
      <c r="Q104" s="200">
        <v>0.25365</v>
      </c>
      <c r="R104" s="200">
        <f>Q104*H104</f>
        <v>0.31756979999999996</v>
      </c>
      <c r="S104" s="200">
        <v>0</v>
      </c>
      <c r="T104" s="201">
        <f>S104*H104</f>
        <v>0</v>
      </c>
      <c r="AR104" s="23" t="s">
        <v>143</v>
      </c>
      <c r="AT104" s="23" t="s">
        <v>138</v>
      </c>
      <c r="AU104" s="23" t="s">
        <v>83</v>
      </c>
      <c r="AY104" s="23" t="s">
        <v>135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81</v>
      </c>
      <c r="BK104" s="202">
        <f>ROUND(I104*H104,2)</f>
        <v>0</v>
      </c>
      <c r="BL104" s="23" t="s">
        <v>143</v>
      </c>
      <c r="BM104" s="23" t="s">
        <v>159</v>
      </c>
    </row>
    <row r="105" spans="2:51" s="12" customFormat="1" ht="13.5">
      <c r="B105" s="215"/>
      <c r="C105" s="216"/>
      <c r="D105" s="205" t="s">
        <v>145</v>
      </c>
      <c r="E105" s="217" t="s">
        <v>21</v>
      </c>
      <c r="F105" s="218" t="s">
        <v>160</v>
      </c>
      <c r="G105" s="216"/>
      <c r="H105" s="217" t="s">
        <v>21</v>
      </c>
      <c r="I105" s="219"/>
      <c r="J105" s="216"/>
      <c r="K105" s="216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145</v>
      </c>
      <c r="AU105" s="224" t="s">
        <v>83</v>
      </c>
      <c r="AV105" s="12" t="s">
        <v>81</v>
      </c>
      <c r="AW105" s="12" t="s">
        <v>37</v>
      </c>
      <c r="AX105" s="12" t="s">
        <v>73</v>
      </c>
      <c r="AY105" s="224" t="s">
        <v>135</v>
      </c>
    </row>
    <row r="106" spans="2:51" s="11" customFormat="1" ht="13.5">
      <c r="B106" s="203"/>
      <c r="C106" s="204"/>
      <c r="D106" s="205" t="s">
        <v>145</v>
      </c>
      <c r="E106" s="206" t="s">
        <v>21</v>
      </c>
      <c r="F106" s="207" t="s">
        <v>161</v>
      </c>
      <c r="G106" s="204"/>
      <c r="H106" s="208">
        <v>0.575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145</v>
      </c>
      <c r="AU106" s="214" t="s">
        <v>83</v>
      </c>
      <c r="AV106" s="11" t="s">
        <v>83</v>
      </c>
      <c r="AW106" s="11" t="s">
        <v>37</v>
      </c>
      <c r="AX106" s="11" t="s">
        <v>73</v>
      </c>
      <c r="AY106" s="214" t="s">
        <v>135</v>
      </c>
    </row>
    <row r="107" spans="2:51" s="12" customFormat="1" ht="13.5">
      <c r="B107" s="215"/>
      <c r="C107" s="216"/>
      <c r="D107" s="205" t="s">
        <v>145</v>
      </c>
      <c r="E107" s="217" t="s">
        <v>21</v>
      </c>
      <c r="F107" s="218" t="s">
        <v>162</v>
      </c>
      <c r="G107" s="216"/>
      <c r="H107" s="217" t="s">
        <v>21</v>
      </c>
      <c r="I107" s="219"/>
      <c r="J107" s="216"/>
      <c r="K107" s="216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145</v>
      </c>
      <c r="AU107" s="224" t="s">
        <v>83</v>
      </c>
      <c r="AV107" s="12" t="s">
        <v>81</v>
      </c>
      <c r="AW107" s="12" t="s">
        <v>37</v>
      </c>
      <c r="AX107" s="12" t="s">
        <v>73</v>
      </c>
      <c r="AY107" s="224" t="s">
        <v>135</v>
      </c>
    </row>
    <row r="108" spans="2:51" s="11" customFormat="1" ht="13.5">
      <c r="B108" s="203"/>
      <c r="C108" s="204"/>
      <c r="D108" s="205" t="s">
        <v>145</v>
      </c>
      <c r="E108" s="206" t="s">
        <v>21</v>
      </c>
      <c r="F108" s="207" t="s">
        <v>163</v>
      </c>
      <c r="G108" s="204"/>
      <c r="H108" s="208">
        <v>0.677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145</v>
      </c>
      <c r="AU108" s="214" t="s">
        <v>83</v>
      </c>
      <c r="AV108" s="11" t="s">
        <v>83</v>
      </c>
      <c r="AW108" s="11" t="s">
        <v>37</v>
      </c>
      <c r="AX108" s="11" t="s">
        <v>73</v>
      </c>
      <c r="AY108" s="214" t="s">
        <v>135</v>
      </c>
    </row>
    <row r="109" spans="2:51" s="13" customFormat="1" ht="13.5">
      <c r="B109" s="225"/>
      <c r="C109" s="226"/>
      <c r="D109" s="205" t="s">
        <v>145</v>
      </c>
      <c r="E109" s="227" t="s">
        <v>21</v>
      </c>
      <c r="F109" s="228" t="s">
        <v>164</v>
      </c>
      <c r="G109" s="226"/>
      <c r="H109" s="229">
        <v>1.252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145</v>
      </c>
      <c r="AU109" s="235" t="s">
        <v>83</v>
      </c>
      <c r="AV109" s="13" t="s">
        <v>143</v>
      </c>
      <c r="AW109" s="13" t="s">
        <v>37</v>
      </c>
      <c r="AX109" s="13" t="s">
        <v>81</v>
      </c>
      <c r="AY109" s="235" t="s">
        <v>135</v>
      </c>
    </row>
    <row r="110" spans="2:65" s="1" customFormat="1" ht="25.5" customHeight="1">
      <c r="B110" s="40"/>
      <c r="C110" s="191" t="s">
        <v>165</v>
      </c>
      <c r="D110" s="191" t="s">
        <v>138</v>
      </c>
      <c r="E110" s="192" t="s">
        <v>166</v>
      </c>
      <c r="F110" s="193" t="s">
        <v>167</v>
      </c>
      <c r="G110" s="194" t="s">
        <v>158</v>
      </c>
      <c r="H110" s="195">
        <v>8.986</v>
      </c>
      <c r="I110" s="196"/>
      <c r="J110" s="197">
        <f>ROUND(I110*H110,2)</f>
        <v>0</v>
      </c>
      <c r="K110" s="193" t="s">
        <v>142</v>
      </c>
      <c r="L110" s="60"/>
      <c r="M110" s="198" t="s">
        <v>21</v>
      </c>
      <c r="N110" s="199" t="s">
        <v>44</v>
      </c>
      <c r="O110" s="41"/>
      <c r="P110" s="200">
        <f>O110*H110</f>
        <v>0</v>
      </c>
      <c r="Q110" s="200">
        <v>0.10422</v>
      </c>
      <c r="R110" s="200">
        <f>Q110*H110</f>
        <v>0.93652092</v>
      </c>
      <c r="S110" s="200">
        <v>0</v>
      </c>
      <c r="T110" s="201">
        <f>S110*H110</f>
        <v>0</v>
      </c>
      <c r="AR110" s="23" t="s">
        <v>143</v>
      </c>
      <c r="AT110" s="23" t="s">
        <v>138</v>
      </c>
      <c r="AU110" s="23" t="s">
        <v>83</v>
      </c>
      <c r="AY110" s="23" t="s">
        <v>135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81</v>
      </c>
      <c r="BK110" s="202">
        <f>ROUND(I110*H110,2)</f>
        <v>0</v>
      </c>
      <c r="BL110" s="23" t="s">
        <v>143</v>
      </c>
      <c r="BM110" s="23" t="s">
        <v>168</v>
      </c>
    </row>
    <row r="111" spans="2:51" s="12" customFormat="1" ht="13.5">
      <c r="B111" s="215"/>
      <c r="C111" s="216"/>
      <c r="D111" s="205" t="s">
        <v>145</v>
      </c>
      <c r="E111" s="217" t="s">
        <v>21</v>
      </c>
      <c r="F111" s="218" t="s">
        <v>169</v>
      </c>
      <c r="G111" s="216"/>
      <c r="H111" s="217" t="s">
        <v>21</v>
      </c>
      <c r="I111" s="219"/>
      <c r="J111" s="216"/>
      <c r="K111" s="216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145</v>
      </c>
      <c r="AU111" s="224" t="s">
        <v>83</v>
      </c>
      <c r="AV111" s="12" t="s">
        <v>81</v>
      </c>
      <c r="AW111" s="12" t="s">
        <v>37</v>
      </c>
      <c r="AX111" s="12" t="s">
        <v>73</v>
      </c>
      <c r="AY111" s="224" t="s">
        <v>135</v>
      </c>
    </row>
    <row r="112" spans="2:51" s="11" customFormat="1" ht="13.5">
      <c r="B112" s="203"/>
      <c r="C112" s="204"/>
      <c r="D112" s="205" t="s">
        <v>145</v>
      </c>
      <c r="E112" s="206" t="s">
        <v>21</v>
      </c>
      <c r="F112" s="207" t="s">
        <v>170</v>
      </c>
      <c r="G112" s="204"/>
      <c r="H112" s="208">
        <v>8.986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145</v>
      </c>
      <c r="AU112" s="214" t="s">
        <v>83</v>
      </c>
      <c r="AV112" s="11" t="s">
        <v>83</v>
      </c>
      <c r="AW112" s="11" t="s">
        <v>37</v>
      </c>
      <c r="AX112" s="11" t="s">
        <v>81</v>
      </c>
      <c r="AY112" s="214" t="s">
        <v>135</v>
      </c>
    </row>
    <row r="113" spans="2:65" s="1" customFormat="1" ht="25.5" customHeight="1">
      <c r="B113" s="40"/>
      <c r="C113" s="191" t="s">
        <v>171</v>
      </c>
      <c r="D113" s="191" t="s">
        <v>138</v>
      </c>
      <c r="E113" s="192" t="s">
        <v>172</v>
      </c>
      <c r="F113" s="193" t="s">
        <v>173</v>
      </c>
      <c r="G113" s="194" t="s">
        <v>158</v>
      </c>
      <c r="H113" s="195">
        <v>5.569</v>
      </c>
      <c r="I113" s="196"/>
      <c r="J113" s="197">
        <f>ROUND(I113*H113,2)</f>
        <v>0</v>
      </c>
      <c r="K113" s="193" t="s">
        <v>142</v>
      </c>
      <c r="L113" s="60"/>
      <c r="M113" s="198" t="s">
        <v>21</v>
      </c>
      <c r="N113" s="199" t="s">
        <v>44</v>
      </c>
      <c r="O113" s="41"/>
      <c r="P113" s="200">
        <f>O113*H113</f>
        <v>0</v>
      </c>
      <c r="Q113" s="200">
        <v>0.2115</v>
      </c>
      <c r="R113" s="200">
        <f>Q113*H113</f>
        <v>1.1778435</v>
      </c>
      <c r="S113" s="200">
        <v>0</v>
      </c>
      <c r="T113" s="201">
        <f>S113*H113</f>
        <v>0</v>
      </c>
      <c r="AR113" s="23" t="s">
        <v>143</v>
      </c>
      <c r="AT113" s="23" t="s">
        <v>138</v>
      </c>
      <c r="AU113" s="23" t="s">
        <v>83</v>
      </c>
      <c r="AY113" s="23" t="s">
        <v>135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81</v>
      </c>
      <c r="BK113" s="202">
        <f>ROUND(I113*H113,2)</f>
        <v>0</v>
      </c>
      <c r="BL113" s="23" t="s">
        <v>143</v>
      </c>
      <c r="BM113" s="23" t="s">
        <v>174</v>
      </c>
    </row>
    <row r="114" spans="2:51" s="11" customFormat="1" ht="13.5">
      <c r="B114" s="203"/>
      <c r="C114" s="204"/>
      <c r="D114" s="205" t="s">
        <v>145</v>
      </c>
      <c r="E114" s="206" t="s">
        <v>21</v>
      </c>
      <c r="F114" s="207" t="s">
        <v>175</v>
      </c>
      <c r="G114" s="204"/>
      <c r="H114" s="208">
        <v>2.436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145</v>
      </c>
      <c r="AU114" s="214" t="s">
        <v>83</v>
      </c>
      <c r="AV114" s="11" t="s">
        <v>83</v>
      </c>
      <c r="AW114" s="11" t="s">
        <v>37</v>
      </c>
      <c r="AX114" s="11" t="s">
        <v>73</v>
      </c>
      <c r="AY114" s="214" t="s">
        <v>135</v>
      </c>
    </row>
    <row r="115" spans="2:51" s="11" customFormat="1" ht="13.5">
      <c r="B115" s="203"/>
      <c r="C115" s="204"/>
      <c r="D115" s="205" t="s">
        <v>145</v>
      </c>
      <c r="E115" s="206" t="s">
        <v>21</v>
      </c>
      <c r="F115" s="207" t="s">
        <v>176</v>
      </c>
      <c r="G115" s="204"/>
      <c r="H115" s="208">
        <v>3.133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145</v>
      </c>
      <c r="AU115" s="214" t="s">
        <v>83</v>
      </c>
      <c r="AV115" s="11" t="s">
        <v>83</v>
      </c>
      <c r="AW115" s="11" t="s">
        <v>37</v>
      </c>
      <c r="AX115" s="11" t="s">
        <v>73</v>
      </c>
      <c r="AY115" s="214" t="s">
        <v>135</v>
      </c>
    </row>
    <row r="116" spans="2:51" s="13" customFormat="1" ht="13.5">
      <c r="B116" s="225"/>
      <c r="C116" s="226"/>
      <c r="D116" s="205" t="s">
        <v>145</v>
      </c>
      <c r="E116" s="227" t="s">
        <v>21</v>
      </c>
      <c r="F116" s="228" t="s">
        <v>164</v>
      </c>
      <c r="G116" s="226"/>
      <c r="H116" s="229">
        <v>5.569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145</v>
      </c>
      <c r="AU116" s="235" t="s">
        <v>83</v>
      </c>
      <c r="AV116" s="13" t="s">
        <v>143</v>
      </c>
      <c r="AW116" s="13" t="s">
        <v>37</v>
      </c>
      <c r="AX116" s="13" t="s">
        <v>81</v>
      </c>
      <c r="AY116" s="235" t="s">
        <v>135</v>
      </c>
    </row>
    <row r="117" spans="2:65" s="1" customFormat="1" ht="25.5" customHeight="1">
      <c r="B117" s="40"/>
      <c r="C117" s="191" t="s">
        <v>177</v>
      </c>
      <c r="D117" s="191" t="s">
        <v>138</v>
      </c>
      <c r="E117" s="192" t="s">
        <v>178</v>
      </c>
      <c r="F117" s="193" t="s">
        <v>179</v>
      </c>
      <c r="G117" s="194" t="s">
        <v>158</v>
      </c>
      <c r="H117" s="195">
        <v>3.128</v>
      </c>
      <c r="I117" s="196"/>
      <c r="J117" s="197">
        <f>ROUND(I117*H117,2)</f>
        <v>0</v>
      </c>
      <c r="K117" s="193" t="s">
        <v>142</v>
      </c>
      <c r="L117" s="60"/>
      <c r="M117" s="198" t="s">
        <v>21</v>
      </c>
      <c r="N117" s="199" t="s">
        <v>44</v>
      </c>
      <c r="O117" s="41"/>
      <c r="P117" s="200">
        <f>O117*H117</f>
        <v>0</v>
      </c>
      <c r="Q117" s="200">
        <v>0.1166</v>
      </c>
      <c r="R117" s="200">
        <f>Q117*H117</f>
        <v>0.3647248</v>
      </c>
      <c r="S117" s="200">
        <v>0</v>
      </c>
      <c r="T117" s="201">
        <f>S117*H117</f>
        <v>0</v>
      </c>
      <c r="AR117" s="23" t="s">
        <v>143</v>
      </c>
      <c r="AT117" s="23" t="s">
        <v>138</v>
      </c>
      <c r="AU117" s="23" t="s">
        <v>83</v>
      </c>
      <c r="AY117" s="23" t="s">
        <v>135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81</v>
      </c>
      <c r="BK117" s="202">
        <f>ROUND(I117*H117,2)</f>
        <v>0</v>
      </c>
      <c r="BL117" s="23" t="s">
        <v>143</v>
      </c>
      <c r="BM117" s="23" t="s">
        <v>180</v>
      </c>
    </row>
    <row r="118" spans="2:51" s="11" customFormat="1" ht="13.5">
      <c r="B118" s="203"/>
      <c r="C118" s="204"/>
      <c r="D118" s="205" t="s">
        <v>145</v>
      </c>
      <c r="E118" s="206" t="s">
        <v>21</v>
      </c>
      <c r="F118" s="207" t="s">
        <v>181</v>
      </c>
      <c r="G118" s="204"/>
      <c r="H118" s="208">
        <v>3.128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145</v>
      </c>
      <c r="AU118" s="214" t="s">
        <v>83</v>
      </c>
      <c r="AV118" s="11" t="s">
        <v>83</v>
      </c>
      <c r="AW118" s="11" t="s">
        <v>37</v>
      </c>
      <c r="AX118" s="11" t="s">
        <v>81</v>
      </c>
      <c r="AY118" s="214" t="s">
        <v>135</v>
      </c>
    </row>
    <row r="119" spans="2:63" s="10" customFormat="1" ht="29.85" customHeight="1">
      <c r="B119" s="175"/>
      <c r="C119" s="176"/>
      <c r="D119" s="177" t="s">
        <v>72</v>
      </c>
      <c r="E119" s="189" t="s">
        <v>143</v>
      </c>
      <c r="F119" s="189" t="s">
        <v>182</v>
      </c>
      <c r="G119" s="176"/>
      <c r="H119" s="176"/>
      <c r="I119" s="179"/>
      <c r="J119" s="190">
        <f>BK119</f>
        <v>0</v>
      </c>
      <c r="K119" s="176"/>
      <c r="L119" s="181"/>
      <c r="M119" s="182"/>
      <c r="N119" s="183"/>
      <c r="O119" s="183"/>
      <c r="P119" s="184">
        <f>SUM(P120:P136)</f>
        <v>0</v>
      </c>
      <c r="Q119" s="183"/>
      <c r="R119" s="184">
        <f>SUM(R120:R136)</f>
        <v>2.30556691408</v>
      </c>
      <c r="S119" s="183"/>
      <c r="T119" s="185">
        <f>SUM(T120:T136)</f>
        <v>0</v>
      </c>
      <c r="AR119" s="186" t="s">
        <v>81</v>
      </c>
      <c r="AT119" s="187" t="s">
        <v>72</v>
      </c>
      <c r="AU119" s="187" t="s">
        <v>81</v>
      </c>
      <c r="AY119" s="186" t="s">
        <v>135</v>
      </c>
      <c r="BK119" s="188">
        <f>SUM(BK120:BK136)</f>
        <v>0</v>
      </c>
    </row>
    <row r="120" spans="2:65" s="1" customFormat="1" ht="38.25" customHeight="1">
      <c r="B120" s="40"/>
      <c r="C120" s="191" t="s">
        <v>183</v>
      </c>
      <c r="D120" s="191" t="s">
        <v>138</v>
      </c>
      <c r="E120" s="192" t="s">
        <v>184</v>
      </c>
      <c r="F120" s="193" t="s">
        <v>185</v>
      </c>
      <c r="G120" s="194" t="s">
        <v>141</v>
      </c>
      <c r="H120" s="195">
        <v>0.282</v>
      </c>
      <c r="I120" s="196"/>
      <c r="J120" s="197">
        <f>ROUND(I120*H120,2)</f>
        <v>0</v>
      </c>
      <c r="K120" s="193" t="s">
        <v>142</v>
      </c>
      <c r="L120" s="60"/>
      <c r="M120" s="198" t="s">
        <v>21</v>
      </c>
      <c r="N120" s="199" t="s">
        <v>44</v>
      </c>
      <c r="O120" s="41"/>
      <c r="P120" s="200">
        <f>O120*H120</f>
        <v>0</v>
      </c>
      <c r="Q120" s="200">
        <v>2.45343</v>
      </c>
      <c r="R120" s="200">
        <f>Q120*H120</f>
        <v>0.69186726</v>
      </c>
      <c r="S120" s="200">
        <v>0</v>
      </c>
      <c r="T120" s="201">
        <f>S120*H120</f>
        <v>0</v>
      </c>
      <c r="AR120" s="23" t="s">
        <v>143</v>
      </c>
      <c r="AT120" s="23" t="s">
        <v>138</v>
      </c>
      <c r="AU120" s="23" t="s">
        <v>83</v>
      </c>
      <c r="AY120" s="23" t="s">
        <v>135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81</v>
      </c>
      <c r="BK120" s="202">
        <f>ROUND(I120*H120,2)</f>
        <v>0</v>
      </c>
      <c r="BL120" s="23" t="s">
        <v>143</v>
      </c>
      <c r="BM120" s="23" t="s">
        <v>186</v>
      </c>
    </row>
    <row r="121" spans="2:51" s="11" customFormat="1" ht="13.5">
      <c r="B121" s="203"/>
      <c r="C121" s="204"/>
      <c r="D121" s="205" t="s">
        <v>145</v>
      </c>
      <c r="E121" s="206" t="s">
        <v>21</v>
      </c>
      <c r="F121" s="207" t="s">
        <v>187</v>
      </c>
      <c r="G121" s="204"/>
      <c r="H121" s="208">
        <v>0.282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145</v>
      </c>
      <c r="AU121" s="214" t="s">
        <v>83</v>
      </c>
      <c r="AV121" s="11" t="s">
        <v>83</v>
      </c>
      <c r="AW121" s="11" t="s">
        <v>37</v>
      </c>
      <c r="AX121" s="11" t="s">
        <v>81</v>
      </c>
      <c r="AY121" s="214" t="s">
        <v>135</v>
      </c>
    </row>
    <row r="122" spans="2:65" s="1" customFormat="1" ht="63.75" customHeight="1">
      <c r="B122" s="40"/>
      <c r="C122" s="191" t="s">
        <v>188</v>
      </c>
      <c r="D122" s="191" t="s">
        <v>138</v>
      </c>
      <c r="E122" s="192" t="s">
        <v>189</v>
      </c>
      <c r="F122" s="193" t="s">
        <v>190</v>
      </c>
      <c r="G122" s="194" t="s">
        <v>158</v>
      </c>
      <c r="H122" s="195">
        <v>4.704</v>
      </c>
      <c r="I122" s="196"/>
      <c r="J122" s="197">
        <f>ROUND(I122*H122,2)</f>
        <v>0</v>
      </c>
      <c r="K122" s="193" t="s">
        <v>142</v>
      </c>
      <c r="L122" s="60"/>
      <c r="M122" s="198" t="s">
        <v>21</v>
      </c>
      <c r="N122" s="199" t="s">
        <v>44</v>
      </c>
      <c r="O122" s="41"/>
      <c r="P122" s="200">
        <f>O122*H122</f>
        <v>0</v>
      </c>
      <c r="Q122" s="200">
        <v>0.00973377</v>
      </c>
      <c r="R122" s="200">
        <f>Q122*H122</f>
        <v>0.04578765408</v>
      </c>
      <c r="S122" s="200">
        <v>0</v>
      </c>
      <c r="T122" s="201">
        <f>S122*H122</f>
        <v>0</v>
      </c>
      <c r="AR122" s="23" t="s">
        <v>143</v>
      </c>
      <c r="AT122" s="23" t="s">
        <v>138</v>
      </c>
      <c r="AU122" s="23" t="s">
        <v>83</v>
      </c>
      <c r="AY122" s="23" t="s">
        <v>135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81</v>
      </c>
      <c r="BK122" s="202">
        <f>ROUND(I122*H122,2)</f>
        <v>0</v>
      </c>
      <c r="BL122" s="23" t="s">
        <v>143</v>
      </c>
      <c r="BM122" s="23" t="s">
        <v>191</v>
      </c>
    </row>
    <row r="123" spans="2:51" s="11" customFormat="1" ht="13.5">
      <c r="B123" s="203"/>
      <c r="C123" s="204"/>
      <c r="D123" s="205" t="s">
        <v>145</v>
      </c>
      <c r="E123" s="206" t="s">
        <v>21</v>
      </c>
      <c r="F123" s="207" t="s">
        <v>192</v>
      </c>
      <c r="G123" s="204"/>
      <c r="H123" s="208">
        <v>4.704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145</v>
      </c>
      <c r="AU123" s="214" t="s">
        <v>83</v>
      </c>
      <c r="AV123" s="11" t="s">
        <v>83</v>
      </c>
      <c r="AW123" s="11" t="s">
        <v>37</v>
      </c>
      <c r="AX123" s="11" t="s">
        <v>81</v>
      </c>
      <c r="AY123" s="214" t="s">
        <v>135</v>
      </c>
    </row>
    <row r="124" spans="2:65" s="1" customFormat="1" ht="63.75" customHeight="1">
      <c r="B124" s="40"/>
      <c r="C124" s="191" t="s">
        <v>193</v>
      </c>
      <c r="D124" s="191" t="s">
        <v>138</v>
      </c>
      <c r="E124" s="192" t="s">
        <v>194</v>
      </c>
      <c r="F124" s="193" t="s">
        <v>195</v>
      </c>
      <c r="G124" s="194" t="s">
        <v>149</v>
      </c>
      <c r="H124" s="195">
        <v>0.017</v>
      </c>
      <c r="I124" s="196"/>
      <c r="J124" s="197">
        <f>ROUND(I124*H124,2)</f>
        <v>0</v>
      </c>
      <c r="K124" s="193" t="s">
        <v>142</v>
      </c>
      <c r="L124" s="60"/>
      <c r="M124" s="198" t="s">
        <v>21</v>
      </c>
      <c r="N124" s="199" t="s">
        <v>44</v>
      </c>
      <c r="O124" s="41"/>
      <c r="P124" s="200">
        <f>O124*H124</f>
        <v>0</v>
      </c>
      <c r="Q124" s="200">
        <v>1.05306</v>
      </c>
      <c r="R124" s="200">
        <f>Q124*H124</f>
        <v>0.017902020000000005</v>
      </c>
      <c r="S124" s="200">
        <v>0</v>
      </c>
      <c r="T124" s="201">
        <f>S124*H124</f>
        <v>0</v>
      </c>
      <c r="AR124" s="23" t="s">
        <v>143</v>
      </c>
      <c r="AT124" s="23" t="s">
        <v>138</v>
      </c>
      <c r="AU124" s="23" t="s">
        <v>83</v>
      </c>
      <c r="AY124" s="23" t="s">
        <v>135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81</v>
      </c>
      <c r="BK124" s="202">
        <f>ROUND(I124*H124,2)</f>
        <v>0</v>
      </c>
      <c r="BL124" s="23" t="s">
        <v>143</v>
      </c>
      <c r="BM124" s="23" t="s">
        <v>196</v>
      </c>
    </row>
    <row r="125" spans="2:51" s="11" customFormat="1" ht="13.5">
      <c r="B125" s="203"/>
      <c r="C125" s="204"/>
      <c r="D125" s="205" t="s">
        <v>145</v>
      </c>
      <c r="E125" s="206" t="s">
        <v>21</v>
      </c>
      <c r="F125" s="207" t="s">
        <v>197</v>
      </c>
      <c r="G125" s="204"/>
      <c r="H125" s="208">
        <v>0.017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145</v>
      </c>
      <c r="AU125" s="214" t="s">
        <v>83</v>
      </c>
      <c r="AV125" s="11" t="s">
        <v>83</v>
      </c>
      <c r="AW125" s="11" t="s">
        <v>37</v>
      </c>
      <c r="AX125" s="11" t="s">
        <v>81</v>
      </c>
      <c r="AY125" s="214" t="s">
        <v>135</v>
      </c>
    </row>
    <row r="126" spans="2:65" s="1" customFormat="1" ht="25.5" customHeight="1">
      <c r="B126" s="40"/>
      <c r="C126" s="191" t="s">
        <v>198</v>
      </c>
      <c r="D126" s="191" t="s">
        <v>138</v>
      </c>
      <c r="E126" s="192" t="s">
        <v>199</v>
      </c>
      <c r="F126" s="193" t="s">
        <v>200</v>
      </c>
      <c r="G126" s="194" t="s">
        <v>201</v>
      </c>
      <c r="H126" s="195">
        <v>10</v>
      </c>
      <c r="I126" s="196"/>
      <c r="J126" s="197">
        <f>ROUND(I126*H126,2)</f>
        <v>0</v>
      </c>
      <c r="K126" s="193" t="s">
        <v>142</v>
      </c>
      <c r="L126" s="60"/>
      <c r="M126" s="198" t="s">
        <v>21</v>
      </c>
      <c r="N126" s="199" t="s">
        <v>44</v>
      </c>
      <c r="O126" s="41"/>
      <c r="P126" s="200">
        <f>O126*H126</f>
        <v>0</v>
      </c>
      <c r="Q126" s="200">
        <v>0.05818</v>
      </c>
      <c r="R126" s="200">
        <f>Q126*H126</f>
        <v>0.5818</v>
      </c>
      <c r="S126" s="200">
        <v>0</v>
      </c>
      <c r="T126" s="201">
        <f>S126*H126</f>
        <v>0</v>
      </c>
      <c r="AR126" s="23" t="s">
        <v>143</v>
      </c>
      <c r="AT126" s="23" t="s">
        <v>138</v>
      </c>
      <c r="AU126" s="23" t="s">
        <v>83</v>
      </c>
      <c r="AY126" s="23" t="s">
        <v>135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81</v>
      </c>
      <c r="BK126" s="202">
        <f>ROUND(I126*H126,2)</f>
        <v>0</v>
      </c>
      <c r="BL126" s="23" t="s">
        <v>143</v>
      </c>
      <c r="BM126" s="23" t="s">
        <v>202</v>
      </c>
    </row>
    <row r="127" spans="2:65" s="1" customFormat="1" ht="16.5" customHeight="1">
      <c r="B127" s="40"/>
      <c r="C127" s="191" t="s">
        <v>203</v>
      </c>
      <c r="D127" s="191" t="s">
        <v>138</v>
      </c>
      <c r="E127" s="192" t="s">
        <v>204</v>
      </c>
      <c r="F127" s="193" t="s">
        <v>205</v>
      </c>
      <c r="G127" s="194" t="s">
        <v>141</v>
      </c>
      <c r="H127" s="195">
        <v>0.379</v>
      </c>
      <c r="I127" s="196"/>
      <c r="J127" s="197">
        <f>ROUND(I127*H127,2)</f>
        <v>0</v>
      </c>
      <c r="K127" s="193" t="s">
        <v>142</v>
      </c>
      <c r="L127" s="60"/>
      <c r="M127" s="198" t="s">
        <v>21</v>
      </c>
      <c r="N127" s="199" t="s">
        <v>44</v>
      </c>
      <c r="O127" s="41"/>
      <c r="P127" s="200">
        <f>O127*H127</f>
        <v>0</v>
      </c>
      <c r="Q127" s="200">
        <v>2.4534</v>
      </c>
      <c r="R127" s="200">
        <f>Q127*H127</f>
        <v>0.9298386</v>
      </c>
      <c r="S127" s="200">
        <v>0</v>
      </c>
      <c r="T127" s="201">
        <f>S127*H127</f>
        <v>0</v>
      </c>
      <c r="AR127" s="23" t="s">
        <v>143</v>
      </c>
      <c r="AT127" s="23" t="s">
        <v>138</v>
      </c>
      <c r="AU127" s="23" t="s">
        <v>83</v>
      </c>
      <c r="AY127" s="23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81</v>
      </c>
      <c r="BK127" s="202">
        <f>ROUND(I127*H127,2)</f>
        <v>0</v>
      </c>
      <c r="BL127" s="23" t="s">
        <v>143</v>
      </c>
      <c r="BM127" s="23" t="s">
        <v>206</v>
      </c>
    </row>
    <row r="128" spans="2:51" s="11" customFormat="1" ht="13.5">
      <c r="B128" s="203"/>
      <c r="C128" s="204"/>
      <c r="D128" s="205" t="s">
        <v>145</v>
      </c>
      <c r="E128" s="206" t="s">
        <v>21</v>
      </c>
      <c r="F128" s="207" t="s">
        <v>207</v>
      </c>
      <c r="G128" s="204"/>
      <c r="H128" s="208">
        <v>0.379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145</v>
      </c>
      <c r="AU128" s="214" t="s">
        <v>83</v>
      </c>
      <c r="AV128" s="11" t="s">
        <v>83</v>
      </c>
      <c r="AW128" s="11" t="s">
        <v>37</v>
      </c>
      <c r="AX128" s="11" t="s">
        <v>81</v>
      </c>
      <c r="AY128" s="214" t="s">
        <v>135</v>
      </c>
    </row>
    <row r="129" spans="2:65" s="1" customFormat="1" ht="16.5" customHeight="1">
      <c r="B129" s="40"/>
      <c r="C129" s="191" t="s">
        <v>208</v>
      </c>
      <c r="D129" s="191" t="s">
        <v>138</v>
      </c>
      <c r="E129" s="192" t="s">
        <v>209</v>
      </c>
      <c r="F129" s="193" t="s">
        <v>210</v>
      </c>
      <c r="G129" s="194" t="s">
        <v>158</v>
      </c>
      <c r="H129" s="195">
        <v>2.526</v>
      </c>
      <c r="I129" s="196"/>
      <c r="J129" s="197">
        <f>ROUND(I129*H129,2)</f>
        <v>0</v>
      </c>
      <c r="K129" s="193" t="s">
        <v>142</v>
      </c>
      <c r="L129" s="60"/>
      <c r="M129" s="198" t="s">
        <v>21</v>
      </c>
      <c r="N129" s="199" t="s">
        <v>44</v>
      </c>
      <c r="O129" s="41"/>
      <c r="P129" s="200">
        <f>O129*H129</f>
        <v>0</v>
      </c>
      <c r="Q129" s="200">
        <v>0.00519</v>
      </c>
      <c r="R129" s="200">
        <f>Q129*H129</f>
        <v>0.013109939999999999</v>
      </c>
      <c r="S129" s="200">
        <v>0</v>
      </c>
      <c r="T129" s="201">
        <f>S129*H129</f>
        <v>0</v>
      </c>
      <c r="AR129" s="23" t="s">
        <v>143</v>
      </c>
      <c r="AT129" s="23" t="s">
        <v>138</v>
      </c>
      <c r="AU129" s="23" t="s">
        <v>83</v>
      </c>
      <c r="AY129" s="23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81</v>
      </c>
      <c r="BK129" s="202">
        <f>ROUND(I129*H129,2)</f>
        <v>0</v>
      </c>
      <c r="BL129" s="23" t="s">
        <v>143</v>
      </c>
      <c r="BM129" s="23" t="s">
        <v>211</v>
      </c>
    </row>
    <row r="130" spans="2:51" s="11" customFormat="1" ht="13.5">
      <c r="B130" s="203"/>
      <c r="C130" s="204"/>
      <c r="D130" s="205" t="s">
        <v>145</v>
      </c>
      <c r="E130" s="206" t="s">
        <v>21</v>
      </c>
      <c r="F130" s="207" t="s">
        <v>212</v>
      </c>
      <c r="G130" s="204"/>
      <c r="H130" s="208">
        <v>2.526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145</v>
      </c>
      <c r="AU130" s="214" t="s">
        <v>83</v>
      </c>
      <c r="AV130" s="11" t="s">
        <v>83</v>
      </c>
      <c r="AW130" s="11" t="s">
        <v>37</v>
      </c>
      <c r="AX130" s="11" t="s">
        <v>81</v>
      </c>
      <c r="AY130" s="214" t="s">
        <v>135</v>
      </c>
    </row>
    <row r="131" spans="2:65" s="1" customFormat="1" ht="16.5" customHeight="1">
      <c r="B131" s="40"/>
      <c r="C131" s="191" t="s">
        <v>213</v>
      </c>
      <c r="D131" s="191" t="s">
        <v>138</v>
      </c>
      <c r="E131" s="192" t="s">
        <v>214</v>
      </c>
      <c r="F131" s="193" t="s">
        <v>215</v>
      </c>
      <c r="G131" s="194" t="s">
        <v>158</v>
      </c>
      <c r="H131" s="195">
        <v>2.526</v>
      </c>
      <c r="I131" s="196"/>
      <c r="J131" s="197">
        <f>ROUND(I131*H131,2)</f>
        <v>0</v>
      </c>
      <c r="K131" s="193" t="s">
        <v>142</v>
      </c>
      <c r="L131" s="60"/>
      <c r="M131" s="198" t="s">
        <v>21</v>
      </c>
      <c r="N131" s="199" t="s">
        <v>44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143</v>
      </c>
      <c r="AT131" s="23" t="s">
        <v>138</v>
      </c>
      <c r="AU131" s="23" t="s">
        <v>83</v>
      </c>
      <c r="AY131" s="23" t="s">
        <v>135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81</v>
      </c>
      <c r="BK131" s="202">
        <f>ROUND(I131*H131,2)</f>
        <v>0</v>
      </c>
      <c r="BL131" s="23" t="s">
        <v>143</v>
      </c>
      <c r="BM131" s="23" t="s">
        <v>216</v>
      </c>
    </row>
    <row r="132" spans="2:65" s="1" customFormat="1" ht="25.5" customHeight="1">
      <c r="B132" s="40"/>
      <c r="C132" s="191" t="s">
        <v>10</v>
      </c>
      <c r="D132" s="191" t="s">
        <v>138</v>
      </c>
      <c r="E132" s="192" t="s">
        <v>217</v>
      </c>
      <c r="F132" s="193" t="s">
        <v>218</v>
      </c>
      <c r="G132" s="194" t="s">
        <v>149</v>
      </c>
      <c r="H132" s="195">
        <v>0.024</v>
      </c>
      <c r="I132" s="196"/>
      <c r="J132" s="197">
        <f>ROUND(I132*H132,2)</f>
        <v>0</v>
      </c>
      <c r="K132" s="193" t="s">
        <v>142</v>
      </c>
      <c r="L132" s="60"/>
      <c r="M132" s="198" t="s">
        <v>21</v>
      </c>
      <c r="N132" s="199" t="s">
        <v>44</v>
      </c>
      <c r="O132" s="41"/>
      <c r="P132" s="200">
        <f>O132*H132</f>
        <v>0</v>
      </c>
      <c r="Q132" s="200">
        <v>1.05256</v>
      </c>
      <c r="R132" s="200">
        <f>Q132*H132</f>
        <v>0.02526144</v>
      </c>
      <c r="S132" s="200">
        <v>0</v>
      </c>
      <c r="T132" s="201">
        <f>S132*H132</f>
        <v>0</v>
      </c>
      <c r="AR132" s="23" t="s">
        <v>143</v>
      </c>
      <c r="AT132" s="23" t="s">
        <v>138</v>
      </c>
      <c r="AU132" s="23" t="s">
        <v>83</v>
      </c>
      <c r="AY132" s="23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81</v>
      </c>
      <c r="BK132" s="202">
        <f>ROUND(I132*H132,2)</f>
        <v>0</v>
      </c>
      <c r="BL132" s="23" t="s">
        <v>143</v>
      </c>
      <c r="BM132" s="23" t="s">
        <v>219</v>
      </c>
    </row>
    <row r="133" spans="2:51" s="11" customFormat="1" ht="13.5">
      <c r="B133" s="203"/>
      <c r="C133" s="204"/>
      <c r="D133" s="205" t="s">
        <v>145</v>
      </c>
      <c r="E133" s="206" t="s">
        <v>21</v>
      </c>
      <c r="F133" s="207" t="s">
        <v>220</v>
      </c>
      <c r="G133" s="204"/>
      <c r="H133" s="208">
        <v>0.005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145</v>
      </c>
      <c r="AU133" s="214" t="s">
        <v>83</v>
      </c>
      <c r="AV133" s="11" t="s">
        <v>83</v>
      </c>
      <c r="AW133" s="11" t="s">
        <v>37</v>
      </c>
      <c r="AX133" s="11" t="s">
        <v>73</v>
      </c>
      <c r="AY133" s="214" t="s">
        <v>135</v>
      </c>
    </row>
    <row r="134" spans="2:51" s="11" customFormat="1" ht="13.5">
      <c r="B134" s="203"/>
      <c r="C134" s="204"/>
      <c r="D134" s="205" t="s">
        <v>145</v>
      </c>
      <c r="E134" s="206" t="s">
        <v>21</v>
      </c>
      <c r="F134" s="207" t="s">
        <v>221</v>
      </c>
      <c r="G134" s="204"/>
      <c r="H134" s="208">
        <v>0.015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145</v>
      </c>
      <c r="AU134" s="214" t="s">
        <v>83</v>
      </c>
      <c r="AV134" s="11" t="s">
        <v>83</v>
      </c>
      <c r="AW134" s="11" t="s">
        <v>37</v>
      </c>
      <c r="AX134" s="11" t="s">
        <v>73</v>
      </c>
      <c r="AY134" s="214" t="s">
        <v>135</v>
      </c>
    </row>
    <row r="135" spans="2:51" s="11" customFormat="1" ht="13.5">
      <c r="B135" s="203"/>
      <c r="C135" s="204"/>
      <c r="D135" s="205" t="s">
        <v>145</v>
      </c>
      <c r="E135" s="206" t="s">
        <v>21</v>
      </c>
      <c r="F135" s="207" t="s">
        <v>222</v>
      </c>
      <c r="G135" s="204"/>
      <c r="H135" s="208">
        <v>0.004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145</v>
      </c>
      <c r="AU135" s="214" t="s">
        <v>83</v>
      </c>
      <c r="AV135" s="11" t="s">
        <v>83</v>
      </c>
      <c r="AW135" s="11" t="s">
        <v>37</v>
      </c>
      <c r="AX135" s="11" t="s">
        <v>73</v>
      </c>
      <c r="AY135" s="214" t="s">
        <v>135</v>
      </c>
    </row>
    <row r="136" spans="2:51" s="13" customFormat="1" ht="13.5">
      <c r="B136" s="225"/>
      <c r="C136" s="226"/>
      <c r="D136" s="205" t="s">
        <v>145</v>
      </c>
      <c r="E136" s="227" t="s">
        <v>21</v>
      </c>
      <c r="F136" s="228" t="s">
        <v>164</v>
      </c>
      <c r="G136" s="226"/>
      <c r="H136" s="229">
        <v>0.024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145</v>
      </c>
      <c r="AU136" s="235" t="s">
        <v>83</v>
      </c>
      <c r="AV136" s="13" t="s">
        <v>143</v>
      </c>
      <c r="AW136" s="13" t="s">
        <v>37</v>
      </c>
      <c r="AX136" s="13" t="s">
        <v>81</v>
      </c>
      <c r="AY136" s="235" t="s">
        <v>135</v>
      </c>
    </row>
    <row r="137" spans="2:63" s="10" customFormat="1" ht="29.85" customHeight="1">
      <c r="B137" s="175"/>
      <c r="C137" s="176"/>
      <c r="D137" s="177" t="s">
        <v>72</v>
      </c>
      <c r="E137" s="189" t="s">
        <v>171</v>
      </c>
      <c r="F137" s="189" t="s">
        <v>223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SUM(P138:P154)</f>
        <v>0</v>
      </c>
      <c r="Q137" s="183"/>
      <c r="R137" s="184">
        <f>SUM(R138:R154)</f>
        <v>0.8562037100000001</v>
      </c>
      <c r="S137" s="183"/>
      <c r="T137" s="185">
        <f>SUM(T138:T154)</f>
        <v>0</v>
      </c>
      <c r="AR137" s="186" t="s">
        <v>81</v>
      </c>
      <c r="AT137" s="187" t="s">
        <v>72</v>
      </c>
      <c r="AU137" s="187" t="s">
        <v>81</v>
      </c>
      <c r="AY137" s="186" t="s">
        <v>135</v>
      </c>
      <c r="BK137" s="188">
        <f>SUM(BK138:BK154)</f>
        <v>0</v>
      </c>
    </row>
    <row r="138" spans="2:65" s="1" customFormat="1" ht="25.5" customHeight="1">
      <c r="B138" s="40"/>
      <c r="C138" s="191" t="s">
        <v>224</v>
      </c>
      <c r="D138" s="191" t="s">
        <v>138</v>
      </c>
      <c r="E138" s="192" t="s">
        <v>225</v>
      </c>
      <c r="F138" s="193" t="s">
        <v>226</v>
      </c>
      <c r="G138" s="194" t="s">
        <v>201</v>
      </c>
      <c r="H138" s="195">
        <v>11</v>
      </c>
      <c r="I138" s="196"/>
      <c r="J138" s="197">
        <f>ROUND(I138*H138,2)</f>
        <v>0</v>
      </c>
      <c r="K138" s="193" t="s">
        <v>142</v>
      </c>
      <c r="L138" s="60"/>
      <c r="M138" s="198" t="s">
        <v>21</v>
      </c>
      <c r="N138" s="199" t="s">
        <v>44</v>
      </c>
      <c r="O138" s="41"/>
      <c r="P138" s="200">
        <f>O138*H138</f>
        <v>0</v>
      </c>
      <c r="Q138" s="200">
        <v>0.0102</v>
      </c>
      <c r="R138" s="200">
        <f>Q138*H138</f>
        <v>0.11220000000000001</v>
      </c>
      <c r="S138" s="200">
        <v>0</v>
      </c>
      <c r="T138" s="201">
        <f>S138*H138</f>
        <v>0</v>
      </c>
      <c r="AR138" s="23" t="s">
        <v>143</v>
      </c>
      <c r="AT138" s="23" t="s">
        <v>138</v>
      </c>
      <c r="AU138" s="23" t="s">
        <v>83</v>
      </c>
      <c r="AY138" s="23" t="s">
        <v>135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81</v>
      </c>
      <c r="BK138" s="202">
        <f>ROUND(I138*H138,2)</f>
        <v>0</v>
      </c>
      <c r="BL138" s="23" t="s">
        <v>143</v>
      </c>
      <c r="BM138" s="23" t="s">
        <v>227</v>
      </c>
    </row>
    <row r="139" spans="2:65" s="1" customFormat="1" ht="16.5" customHeight="1">
      <c r="B139" s="40"/>
      <c r="C139" s="191" t="s">
        <v>228</v>
      </c>
      <c r="D139" s="191" t="s">
        <v>138</v>
      </c>
      <c r="E139" s="192" t="s">
        <v>229</v>
      </c>
      <c r="F139" s="193" t="s">
        <v>230</v>
      </c>
      <c r="G139" s="194" t="s">
        <v>158</v>
      </c>
      <c r="H139" s="195">
        <v>1.26</v>
      </c>
      <c r="I139" s="196"/>
      <c r="J139" s="197">
        <f>ROUND(I139*H139,2)</f>
        <v>0</v>
      </c>
      <c r="K139" s="193" t="s">
        <v>142</v>
      </c>
      <c r="L139" s="60"/>
      <c r="M139" s="198" t="s">
        <v>21</v>
      </c>
      <c r="N139" s="199" t="s">
        <v>44</v>
      </c>
      <c r="O139" s="41"/>
      <c r="P139" s="200">
        <f>O139*H139</f>
        <v>0</v>
      </c>
      <c r="Q139" s="200">
        <v>0.00704</v>
      </c>
      <c r="R139" s="200">
        <f>Q139*H139</f>
        <v>0.0088704</v>
      </c>
      <c r="S139" s="200">
        <v>0</v>
      </c>
      <c r="T139" s="201">
        <f>S139*H139</f>
        <v>0</v>
      </c>
      <c r="AR139" s="23" t="s">
        <v>143</v>
      </c>
      <c r="AT139" s="23" t="s">
        <v>138</v>
      </c>
      <c r="AU139" s="23" t="s">
        <v>83</v>
      </c>
      <c r="AY139" s="23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81</v>
      </c>
      <c r="BK139" s="202">
        <f>ROUND(I139*H139,2)</f>
        <v>0</v>
      </c>
      <c r="BL139" s="23" t="s">
        <v>143</v>
      </c>
      <c r="BM139" s="23" t="s">
        <v>231</v>
      </c>
    </row>
    <row r="140" spans="2:51" s="11" customFormat="1" ht="13.5">
      <c r="B140" s="203"/>
      <c r="C140" s="204"/>
      <c r="D140" s="205" t="s">
        <v>145</v>
      </c>
      <c r="E140" s="206" t="s">
        <v>21</v>
      </c>
      <c r="F140" s="207" t="s">
        <v>232</v>
      </c>
      <c r="G140" s="204"/>
      <c r="H140" s="208">
        <v>1.26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145</v>
      </c>
      <c r="AU140" s="214" t="s">
        <v>83</v>
      </c>
      <c r="AV140" s="11" t="s">
        <v>83</v>
      </c>
      <c r="AW140" s="11" t="s">
        <v>37</v>
      </c>
      <c r="AX140" s="11" t="s">
        <v>81</v>
      </c>
      <c r="AY140" s="214" t="s">
        <v>135</v>
      </c>
    </row>
    <row r="141" spans="2:65" s="1" customFormat="1" ht="25.5" customHeight="1">
      <c r="B141" s="40"/>
      <c r="C141" s="191" t="s">
        <v>233</v>
      </c>
      <c r="D141" s="191" t="s">
        <v>138</v>
      </c>
      <c r="E141" s="192" t="s">
        <v>234</v>
      </c>
      <c r="F141" s="193" t="s">
        <v>235</v>
      </c>
      <c r="G141" s="194" t="s">
        <v>158</v>
      </c>
      <c r="H141" s="195">
        <v>8.4</v>
      </c>
      <c r="I141" s="196"/>
      <c r="J141" s="197">
        <f>ROUND(I141*H141,2)</f>
        <v>0</v>
      </c>
      <c r="K141" s="193" t="s">
        <v>142</v>
      </c>
      <c r="L141" s="60"/>
      <c r="M141" s="198" t="s">
        <v>21</v>
      </c>
      <c r="N141" s="199" t="s">
        <v>44</v>
      </c>
      <c r="O141" s="41"/>
      <c r="P141" s="200">
        <f>O141*H141</f>
        <v>0</v>
      </c>
      <c r="Q141" s="200">
        <v>0.02048</v>
      </c>
      <c r="R141" s="200">
        <f>Q141*H141</f>
        <v>0.17203200000000002</v>
      </c>
      <c r="S141" s="200">
        <v>0</v>
      </c>
      <c r="T141" s="201">
        <f>S141*H141</f>
        <v>0</v>
      </c>
      <c r="AR141" s="23" t="s">
        <v>143</v>
      </c>
      <c r="AT141" s="23" t="s">
        <v>138</v>
      </c>
      <c r="AU141" s="23" t="s">
        <v>83</v>
      </c>
      <c r="AY141" s="23" t="s">
        <v>135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81</v>
      </c>
      <c r="BK141" s="202">
        <f>ROUND(I141*H141,2)</f>
        <v>0</v>
      </c>
      <c r="BL141" s="23" t="s">
        <v>143</v>
      </c>
      <c r="BM141" s="23" t="s">
        <v>236</v>
      </c>
    </row>
    <row r="142" spans="2:51" s="11" customFormat="1" ht="13.5">
      <c r="B142" s="203"/>
      <c r="C142" s="204"/>
      <c r="D142" s="205" t="s">
        <v>145</v>
      </c>
      <c r="E142" s="206" t="s">
        <v>21</v>
      </c>
      <c r="F142" s="207" t="s">
        <v>237</v>
      </c>
      <c r="G142" s="204"/>
      <c r="H142" s="208">
        <v>8.4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145</v>
      </c>
      <c r="AU142" s="214" t="s">
        <v>83</v>
      </c>
      <c r="AV142" s="11" t="s">
        <v>83</v>
      </c>
      <c r="AW142" s="11" t="s">
        <v>37</v>
      </c>
      <c r="AX142" s="11" t="s">
        <v>81</v>
      </c>
      <c r="AY142" s="214" t="s">
        <v>135</v>
      </c>
    </row>
    <row r="143" spans="2:65" s="1" customFormat="1" ht="25.5" customHeight="1">
      <c r="B143" s="40"/>
      <c r="C143" s="191" t="s">
        <v>238</v>
      </c>
      <c r="D143" s="191" t="s">
        <v>138</v>
      </c>
      <c r="E143" s="192" t="s">
        <v>239</v>
      </c>
      <c r="F143" s="193" t="s">
        <v>240</v>
      </c>
      <c r="G143" s="194" t="s">
        <v>158</v>
      </c>
      <c r="H143" s="195">
        <v>35.477</v>
      </c>
      <c r="I143" s="196"/>
      <c r="J143" s="197">
        <f>ROUND(I143*H143,2)</f>
        <v>0</v>
      </c>
      <c r="K143" s="193" t="s">
        <v>142</v>
      </c>
      <c r="L143" s="60"/>
      <c r="M143" s="198" t="s">
        <v>21</v>
      </c>
      <c r="N143" s="199" t="s">
        <v>44</v>
      </c>
      <c r="O143" s="41"/>
      <c r="P143" s="200">
        <f>O143*H143</f>
        <v>0</v>
      </c>
      <c r="Q143" s="200">
        <v>0.01575</v>
      </c>
      <c r="R143" s="200">
        <f>Q143*H143</f>
        <v>0.55876275</v>
      </c>
      <c r="S143" s="200">
        <v>0</v>
      </c>
      <c r="T143" s="201">
        <f>S143*H143</f>
        <v>0</v>
      </c>
      <c r="AR143" s="23" t="s">
        <v>143</v>
      </c>
      <c r="AT143" s="23" t="s">
        <v>138</v>
      </c>
      <c r="AU143" s="23" t="s">
        <v>83</v>
      </c>
      <c r="AY143" s="23" t="s">
        <v>135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81</v>
      </c>
      <c r="BK143" s="202">
        <f>ROUND(I143*H143,2)</f>
        <v>0</v>
      </c>
      <c r="BL143" s="23" t="s">
        <v>143</v>
      </c>
      <c r="BM143" s="23" t="s">
        <v>241</v>
      </c>
    </row>
    <row r="144" spans="2:51" s="11" customFormat="1" ht="13.5">
      <c r="B144" s="203"/>
      <c r="C144" s="204"/>
      <c r="D144" s="205" t="s">
        <v>145</v>
      </c>
      <c r="E144" s="206" t="s">
        <v>21</v>
      </c>
      <c r="F144" s="207" t="s">
        <v>242</v>
      </c>
      <c r="G144" s="204"/>
      <c r="H144" s="208">
        <v>0.112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145</v>
      </c>
      <c r="AU144" s="214" t="s">
        <v>83</v>
      </c>
      <c r="AV144" s="11" t="s">
        <v>83</v>
      </c>
      <c r="AW144" s="11" t="s">
        <v>37</v>
      </c>
      <c r="AX144" s="11" t="s">
        <v>73</v>
      </c>
      <c r="AY144" s="214" t="s">
        <v>135</v>
      </c>
    </row>
    <row r="145" spans="2:51" s="11" customFormat="1" ht="13.5">
      <c r="B145" s="203"/>
      <c r="C145" s="204"/>
      <c r="D145" s="205" t="s">
        <v>145</v>
      </c>
      <c r="E145" s="206" t="s">
        <v>21</v>
      </c>
      <c r="F145" s="207" t="s">
        <v>243</v>
      </c>
      <c r="G145" s="204"/>
      <c r="H145" s="208">
        <v>17.971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145</v>
      </c>
      <c r="AU145" s="214" t="s">
        <v>83</v>
      </c>
      <c r="AV145" s="11" t="s">
        <v>83</v>
      </c>
      <c r="AW145" s="11" t="s">
        <v>37</v>
      </c>
      <c r="AX145" s="11" t="s">
        <v>73</v>
      </c>
      <c r="AY145" s="214" t="s">
        <v>135</v>
      </c>
    </row>
    <row r="146" spans="2:51" s="11" customFormat="1" ht="13.5">
      <c r="B146" s="203"/>
      <c r="C146" s="204"/>
      <c r="D146" s="205" t="s">
        <v>145</v>
      </c>
      <c r="E146" s="206" t="s">
        <v>21</v>
      </c>
      <c r="F146" s="207" t="s">
        <v>244</v>
      </c>
      <c r="G146" s="204"/>
      <c r="H146" s="208">
        <v>4.872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145</v>
      </c>
      <c r="AU146" s="214" t="s">
        <v>83</v>
      </c>
      <c r="AV146" s="11" t="s">
        <v>83</v>
      </c>
      <c r="AW146" s="11" t="s">
        <v>37</v>
      </c>
      <c r="AX146" s="11" t="s">
        <v>73</v>
      </c>
      <c r="AY146" s="214" t="s">
        <v>135</v>
      </c>
    </row>
    <row r="147" spans="2:51" s="11" customFormat="1" ht="13.5">
      <c r="B147" s="203"/>
      <c r="C147" s="204"/>
      <c r="D147" s="205" t="s">
        <v>145</v>
      </c>
      <c r="E147" s="206" t="s">
        <v>21</v>
      </c>
      <c r="F147" s="207" t="s">
        <v>245</v>
      </c>
      <c r="G147" s="204"/>
      <c r="H147" s="208">
        <v>6.266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145</v>
      </c>
      <c r="AU147" s="214" t="s">
        <v>83</v>
      </c>
      <c r="AV147" s="11" t="s">
        <v>83</v>
      </c>
      <c r="AW147" s="11" t="s">
        <v>37</v>
      </c>
      <c r="AX147" s="11" t="s">
        <v>73</v>
      </c>
      <c r="AY147" s="214" t="s">
        <v>135</v>
      </c>
    </row>
    <row r="148" spans="2:51" s="11" customFormat="1" ht="13.5">
      <c r="B148" s="203"/>
      <c r="C148" s="204"/>
      <c r="D148" s="205" t="s">
        <v>145</v>
      </c>
      <c r="E148" s="206" t="s">
        <v>21</v>
      </c>
      <c r="F148" s="207" t="s">
        <v>246</v>
      </c>
      <c r="G148" s="204"/>
      <c r="H148" s="208">
        <v>6.256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145</v>
      </c>
      <c r="AU148" s="214" t="s">
        <v>83</v>
      </c>
      <c r="AV148" s="11" t="s">
        <v>83</v>
      </c>
      <c r="AW148" s="11" t="s">
        <v>37</v>
      </c>
      <c r="AX148" s="11" t="s">
        <v>73</v>
      </c>
      <c r="AY148" s="214" t="s">
        <v>135</v>
      </c>
    </row>
    <row r="149" spans="2:51" s="13" customFormat="1" ht="13.5">
      <c r="B149" s="225"/>
      <c r="C149" s="226"/>
      <c r="D149" s="205" t="s">
        <v>145</v>
      </c>
      <c r="E149" s="227" t="s">
        <v>21</v>
      </c>
      <c r="F149" s="228" t="s">
        <v>164</v>
      </c>
      <c r="G149" s="226"/>
      <c r="H149" s="229">
        <v>35.477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145</v>
      </c>
      <c r="AU149" s="235" t="s">
        <v>83</v>
      </c>
      <c r="AV149" s="13" t="s">
        <v>143</v>
      </c>
      <c r="AW149" s="13" t="s">
        <v>37</v>
      </c>
      <c r="AX149" s="13" t="s">
        <v>81</v>
      </c>
      <c r="AY149" s="235" t="s">
        <v>135</v>
      </c>
    </row>
    <row r="150" spans="2:65" s="1" customFormat="1" ht="25.5" customHeight="1">
      <c r="B150" s="40"/>
      <c r="C150" s="191" t="s">
        <v>247</v>
      </c>
      <c r="D150" s="191" t="s">
        <v>138</v>
      </c>
      <c r="E150" s="192" t="s">
        <v>248</v>
      </c>
      <c r="F150" s="193" t="s">
        <v>249</v>
      </c>
      <c r="G150" s="194" t="s">
        <v>158</v>
      </c>
      <c r="H150" s="195">
        <v>0.112</v>
      </c>
      <c r="I150" s="196"/>
      <c r="J150" s="197">
        <f>ROUND(I150*H150,2)</f>
        <v>0</v>
      </c>
      <c r="K150" s="193" t="s">
        <v>142</v>
      </c>
      <c r="L150" s="60"/>
      <c r="M150" s="198" t="s">
        <v>21</v>
      </c>
      <c r="N150" s="199" t="s">
        <v>44</v>
      </c>
      <c r="O150" s="41"/>
      <c r="P150" s="200">
        <f>O150*H150</f>
        <v>0</v>
      </c>
      <c r="Q150" s="200">
        <v>0.00088</v>
      </c>
      <c r="R150" s="200">
        <f>Q150*H150</f>
        <v>9.856E-05</v>
      </c>
      <c r="S150" s="200">
        <v>0</v>
      </c>
      <c r="T150" s="201">
        <f>S150*H150</f>
        <v>0</v>
      </c>
      <c r="AR150" s="23" t="s">
        <v>143</v>
      </c>
      <c r="AT150" s="23" t="s">
        <v>138</v>
      </c>
      <c r="AU150" s="23" t="s">
        <v>83</v>
      </c>
      <c r="AY150" s="23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81</v>
      </c>
      <c r="BK150" s="202">
        <f>ROUND(I150*H150,2)</f>
        <v>0</v>
      </c>
      <c r="BL150" s="23" t="s">
        <v>143</v>
      </c>
      <c r="BM150" s="23" t="s">
        <v>250</v>
      </c>
    </row>
    <row r="151" spans="2:51" s="11" customFormat="1" ht="13.5">
      <c r="B151" s="203"/>
      <c r="C151" s="204"/>
      <c r="D151" s="205" t="s">
        <v>145</v>
      </c>
      <c r="E151" s="206" t="s">
        <v>21</v>
      </c>
      <c r="F151" s="207" t="s">
        <v>242</v>
      </c>
      <c r="G151" s="204"/>
      <c r="H151" s="208">
        <v>0.112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145</v>
      </c>
      <c r="AU151" s="214" t="s">
        <v>83</v>
      </c>
      <c r="AV151" s="11" t="s">
        <v>83</v>
      </c>
      <c r="AW151" s="11" t="s">
        <v>37</v>
      </c>
      <c r="AX151" s="11" t="s">
        <v>81</v>
      </c>
      <c r="AY151" s="214" t="s">
        <v>135</v>
      </c>
    </row>
    <row r="152" spans="2:65" s="1" customFormat="1" ht="25.5" customHeight="1">
      <c r="B152" s="40"/>
      <c r="C152" s="191" t="s">
        <v>9</v>
      </c>
      <c r="D152" s="191" t="s">
        <v>138</v>
      </c>
      <c r="E152" s="192" t="s">
        <v>251</v>
      </c>
      <c r="F152" s="193" t="s">
        <v>252</v>
      </c>
      <c r="G152" s="194" t="s">
        <v>201</v>
      </c>
      <c r="H152" s="195">
        <v>1</v>
      </c>
      <c r="I152" s="196"/>
      <c r="J152" s="197">
        <f>ROUND(I152*H152,2)</f>
        <v>0</v>
      </c>
      <c r="K152" s="193" t="s">
        <v>142</v>
      </c>
      <c r="L152" s="60"/>
      <c r="M152" s="198" t="s">
        <v>21</v>
      </c>
      <c r="N152" s="199" t="s">
        <v>44</v>
      </c>
      <c r="O152" s="4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3" t="s">
        <v>143</v>
      </c>
      <c r="AT152" s="23" t="s">
        <v>138</v>
      </c>
      <c r="AU152" s="23" t="s">
        <v>83</v>
      </c>
      <c r="AY152" s="23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81</v>
      </c>
      <c r="BK152" s="202">
        <f>ROUND(I152*H152,2)</f>
        <v>0</v>
      </c>
      <c r="BL152" s="23" t="s">
        <v>143</v>
      </c>
      <c r="BM152" s="23" t="s">
        <v>253</v>
      </c>
    </row>
    <row r="153" spans="2:65" s="1" customFormat="1" ht="16.5" customHeight="1">
      <c r="B153" s="40"/>
      <c r="C153" s="236" t="s">
        <v>254</v>
      </c>
      <c r="D153" s="236" t="s">
        <v>255</v>
      </c>
      <c r="E153" s="237" t="s">
        <v>256</v>
      </c>
      <c r="F153" s="238" t="s">
        <v>257</v>
      </c>
      <c r="G153" s="239" t="s">
        <v>201</v>
      </c>
      <c r="H153" s="240">
        <v>1</v>
      </c>
      <c r="I153" s="241"/>
      <c r="J153" s="242">
        <f>ROUND(I153*H153,2)</f>
        <v>0</v>
      </c>
      <c r="K153" s="238" t="s">
        <v>142</v>
      </c>
      <c r="L153" s="243"/>
      <c r="M153" s="244" t="s">
        <v>21</v>
      </c>
      <c r="N153" s="245" t="s">
        <v>44</v>
      </c>
      <c r="O153" s="41"/>
      <c r="P153" s="200">
        <f>O153*H153</f>
        <v>0</v>
      </c>
      <c r="Q153" s="200">
        <v>0.0026</v>
      </c>
      <c r="R153" s="200">
        <f>Q153*H153</f>
        <v>0.0026</v>
      </c>
      <c r="S153" s="200">
        <v>0</v>
      </c>
      <c r="T153" s="201">
        <f>S153*H153</f>
        <v>0</v>
      </c>
      <c r="AR153" s="23" t="s">
        <v>183</v>
      </c>
      <c r="AT153" s="23" t="s">
        <v>255</v>
      </c>
      <c r="AU153" s="23" t="s">
        <v>83</v>
      </c>
      <c r="AY153" s="23" t="s">
        <v>135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81</v>
      </c>
      <c r="BK153" s="202">
        <f>ROUND(I153*H153,2)</f>
        <v>0</v>
      </c>
      <c r="BL153" s="23" t="s">
        <v>143</v>
      </c>
      <c r="BM153" s="23" t="s">
        <v>258</v>
      </c>
    </row>
    <row r="154" spans="2:65" s="1" customFormat="1" ht="16.5" customHeight="1">
      <c r="B154" s="40"/>
      <c r="C154" s="236" t="s">
        <v>259</v>
      </c>
      <c r="D154" s="236" t="s">
        <v>255</v>
      </c>
      <c r="E154" s="237" t="s">
        <v>260</v>
      </c>
      <c r="F154" s="238" t="s">
        <v>261</v>
      </c>
      <c r="G154" s="239" t="s">
        <v>201</v>
      </c>
      <c r="H154" s="240">
        <v>1</v>
      </c>
      <c r="I154" s="241"/>
      <c r="J154" s="242">
        <f>ROUND(I154*H154,2)</f>
        <v>0</v>
      </c>
      <c r="K154" s="238" t="s">
        <v>142</v>
      </c>
      <c r="L154" s="243"/>
      <c r="M154" s="244" t="s">
        <v>21</v>
      </c>
      <c r="N154" s="245" t="s">
        <v>44</v>
      </c>
      <c r="O154" s="41"/>
      <c r="P154" s="200">
        <f>O154*H154</f>
        <v>0</v>
      </c>
      <c r="Q154" s="200">
        <v>0.00164</v>
      </c>
      <c r="R154" s="200">
        <f>Q154*H154</f>
        <v>0.00164</v>
      </c>
      <c r="S154" s="200">
        <v>0</v>
      </c>
      <c r="T154" s="201">
        <f>S154*H154</f>
        <v>0</v>
      </c>
      <c r="AR154" s="23" t="s">
        <v>183</v>
      </c>
      <c r="AT154" s="23" t="s">
        <v>255</v>
      </c>
      <c r="AU154" s="23" t="s">
        <v>83</v>
      </c>
      <c r="AY154" s="23" t="s">
        <v>135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81</v>
      </c>
      <c r="BK154" s="202">
        <f>ROUND(I154*H154,2)</f>
        <v>0</v>
      </c>
      <c r="BL154" s="23" t="s">
        <v>143</v>
      </c>
      <c r="BM154" s="23" t="s">
        <v>262</v>
      </c>
    </row>
    <row r="155" spans="2:63" s="10" customFormat="1" ht="29.85" customHeight="1">
      <c r="B155" s="175"/>
      <c r="C155" s="176"/>
      <c r="D155" s="177" t="s">
        <v>72</v>
      </c>
      <c r="E155" s="189" t="s">
        <v>188</v>
      </c>
      <c r="F155" s="189" t="s">
        <v>263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SUM(P156:P196)</f>
        <v>0</v>
      </c>
      <c r="Q155" s="183"/>
      <c r="R155" s="184">
        <f>SUM(R156:R196)</f>
        <v>0.023023</v>
      </c>
      <c r="S155" s="183"/>
      <c r="T155" s="185">
        <f>SUM(T156:T196)</f>
        <v>15.331055</v>
      </c>
      <c r="AR155" s="186" t="s">
        <v>81</v>
      </c>
      <c r="AT155" s="187" t="s">
        <v>72</v>
      </c>
      <c r="AU155" s="187" t="s">
        <v>81</v>
      </c>
      <c r="AY155" s="186" t="s">
        <v>135</v>
      </c>
      <c r="BK155" s="188">
        <f>SUM(BK156:BK196)</f>
        <v>0</v>
      </c>
    </row>
    <row r="156" spans="2:65" s="1" customFormat="1" ht="25.5" customHeight="1">
      <c r="B156" s="40"/>
      <c r="C156" s="191" t="s">
        <v>264</v>
      </c>
      <c r="D156" s="191" t="s">
        <v>138</v>
      </c>
      <c r="E156" s="192" t="s">
        <v>265</v>
      </c>
      <c r="F156" s="193" t="s">
        <v>266</v>
      </c>
      <c r="G156" s="194" t="s">
        <v>158</v>
      </c>
      <c r="H156" s="195">
        <v>177.1</v>
      </c>
      <c r="I156" s="196"/>
      <c r="J156" s="197">
        <f>ROUND(I156*H156,2)</f>
        <v>0</v>
      </c>
      <c r="K156" s="193" t="s">
        <v>142</v>
      </c>
      <c r="L156" s="60"/>
      <c r="M156" s="198" t="s">
        <v>21</v>
      </c>
      <c r="N156" s="199" t="s">
        <v>44</v>
      </c>
      <c r="O156" s="41"/>
      <c r="P156" s="200">
        <f>O156*H156</f>
        <v>0</v>
      </c>
      <c r="Q156" s="200">
        <v>0.00013</v>
      </c>
      <c r="R156" s="200">
        <f>Q156*H156</f>
        <v>0.023023</v>
      </c>
      <c r="S156" s="200">
        <v>0</v>
      </c>
      <c r="T156" s="201">
        <f>S156*H156</f>
        <v>0</v>
      </c>
      <c r="AR156" s="23" t="s">
        <v>143</v>
      </c>
      <c r="AT156" s="23" t="s">
        <v>138</v>
      </c>
      <c r="AU156" s="23" t="s">
        <v>83</v>
      </c>
      <c r="AY156" s="23" t="s">
        <v>135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81</v>
      </c>
      <c r="BK156" s="202">
        <f>ROUND(I156*H156,2)</f>
        <v>0</v>
      </c>
      <c r="BL156" s="23" t="s">
        <v>143</v>
      </c>
      <c r="BM156" s="23" t="s">
        <v>267</v>
      </c>
    </row>
    <row r="157" spans="2:51" s="11" customFormat="1" ht="13.5">
      <c r="B157" s="203"/>
      <c r="C157" s="204"/>
      <c r="D157" s="205" t="s">
        <v>145</v>
      </c>
      <c r="E157" s="206" t="s">
        <v>21</v>
      </c>
      <c r="F157" s="207" t="s">
        <v>268</v>
      </c>
      <c r="G157" s="204"/>
      <c r="H157" s="208">
        <v>177.1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145</v>
      </c>
      <c r="AU157" s="214" t="s">
        <v>83</v>
      </c>
      <c r="AV157" s="11" t="s">
        <v>83</v>
      </c>
      <c r="AW157" s="11" t="s">
        <v>37</v>
      </c>
      <c r="AX157" s="11" t="s">
        <v>81</v>
      </c>
      <c r="AY157" s="214" t="s">
        <v>135</v>
      </c>
    </row>
    <row r="158" spans="2:65" s="1" customFormat="1" ht="38.25" customHeight="1">
      <c r="B158" s="40"/>
      <c r="C158" s="191" t="s">
        <v>269</v>
      </c>
      <c r="D158" s="191" t="s">
        <v>138</v>
      </c>
      <c r="E158" s="192" t="s">
        <v>270</v>
      </c>
      <c r="F158" s="193" t="s">
        <v>271</v>
      </c>
      <c r="G158" s="194" t="s">
        <v>158</v>
      </c>
      <c r="H158" s="195">
        <v>7.75</v>
      </c>
      <c r="I158" s="196"/>
      <c r="J158" s="197">
        <f>ROUND(I158*H158,2)</f>
        <v>0</v>
      </c>
      <c r="K158" s="193" t="s">
        <v>142</v>
      </c>
      <c r="L158" s="60"/>
      <c r="M158" s="198" t="s">
        <v>21</v>
      </c>
      <c r="N158" s="199" t="s">
        <v>44</v>
      </c>
      <c r="O158" s="41"/>
      <c r="P158" s="200">
        <f>O158*H158</f>
        <v>0</v>
      </c>
      <c r="Q158" s="200">
        <v>0</v>
      </c>
      <c r="R158" s="200">
        <f>Q158*H158</f>
        <v>0</v>
      </c>
      <c r="S158" s="200">
        <v>0.117</v>
      </c>
      <c r="T158" s="201">
        <f>S158*H158</f>
        <v>0.9067500000000001</v>
      </c>
      <c r="AR158" s="23" t="s">
        <v>143</v>
      </c>
      <c r="AT158" s="23" t="s">
        <v>138</v>
      </c>
      <c r="AU158" s="23" t="s">
        <v>83</v>
      </c>
      <c r="AY158" s="23" t="s">
        <v>135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3" t="s">
        <v>81</v>
      </c>
      <c r="BK158" s="202">
        <f>ROUND(I158*H158,2)</f>
        <v>0</v>
      </c>
      <c r="BL158" s="23" t="s">
        <v>143</v>
      </c>
      <c r="BM158" s="23" t="s">
        <v>272</v>
      </c>
    </row>
    <row r="159" spans="2:51" s="12" customFormat="1" ht="13.5">
      <c r="B159" s="215"/>
      <c r="C159" s="216"/>
      <c r="D159" s="205" t="s">
        <v>145</v>
      </c>
      <c r="E159" s="217" t="s">
        <v>21</v>
      </c>
      <c r="F159" s="218" t="s">
        <v>273</v>
      </c>
      <c r="G159" s="216"/>
      <c r="H159" s="217" t="s">
        <v>21</v>
      </c>
      <c r="I159" s="219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145</v>
      </c>
      <c r="AU159" s="224" t="s">
        <v>83</v>
      </c>
      <c r="AV159" s="12" t="s">
        <v>81</v>
      </c>
      <c r="AW159" s="12" t="s">
        <v>37</v>
      </c>
      <c r="AX159" s="12" t="s">
        <v>73</v>
      </c>
      <c r="AY159" s="224" t="s">
        <v>135</v>
      </c>
    </row>
    <row r="160" spans="2:51" s="11" customFormat="1" ht="13.5">
      <c r="B160" s="203"/>
      <c r="C160" s="204"/>
      <c r="D160" s="205" t="s">
        <v>145</v>
      </c>
      <c r="E160" s="206" t="s">
        <v>21</v>
      </c>
      <c r="F160" s="207" t="s">
        <v>274</v>
      </c>
      <c r="G160" s="204"/>
      <c r="H160" s="208">
        <v>4.725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145</v>
      </c>
      <c r="AU160" s="214" t="s">
        <v>83</v>
      </c>
      <c r="AV160" s="11" t="s">
        <v>83</v>
      </c>
      <c r="AW160" s="11" t="s">
        <v>37</v>
      </c>
      <c r="AX160" s="11" t="s">
        <v>73</v>
      </c>
      <c r="AY160" s="214" t="s">
        <v>135</v>
      </c>
    </row>
    <row r="161" spans="2:51" s="12" customFormat="1" ht="13.5">
      <c r="B161" s="215"/>
      <c r="C161" s="216"/>
      <c r="D161" s="205" t="s">
        <v>145</v>
      </c>
      <c r="E161" s="217" t="s">
        <v>21</v>
      </c>
      <c r="F161" s="218" t="s">
        <v>275</v>
      </c>
      <c r="G161" s="216"/>
      <c r="H161" s="217" t="s">
        <v>21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145</v>
      </c>
      <c r="AU161" s="224" t="s">
        <v>83</v>
      </c>
      <c r="AV161" s="12" t="s">
        <v>81</v>
      </c>
      <c r="AW161" s="12" t="s">
        <v>37</v>
      </c>
      <c r="AX161" s="12" t="s">
        <v>73</v>
      </c>
      <c r="AY161" s="224" t="s">
        <v>135</v>
      </c>
    </row>
    <row r="162" spans="2:51" s="11" customFormat="1" ht="13.5">
      <c r="B162" s="203"/>
      <c r="C162" s="204"/>
      <c r="D162" s="205" t="s">
        <v>145</v>
      </c>
      <c r="E162" s="206" t="s">
        <v>21</v>
      </c>
      <c r="F162" s="207" t="s">
        <v>276</v>
      </c>
      <c r="G162" s="204"/>
      <c r="H162" s="208">
        <v>2.286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145</v>
      </c>
      <c r="AU162" s="214" t="s">
        <v>83</v>
      </c>
      <c r="AV162" s="11" t="s">
        <v>83</v>
      </c>
      <c r="AW162" s="11" t="s">
        <v>37</v>
      </c>
      <c r="AX162" s="11" t="s">
        <v>73</v>
      </c>
      <c r="AY162" s="214" t="s">
        <v>135</v>
      </c>
    </row>
    <row r="163" spans="2:51" s="11" customFormat="1" ht="13.5">
      <c r="B163" s="203"/>
      <c r="C163" s="204"/>
      <c r="D163" s="205" t="s">
        <v>145</v>
      </c>
      <c r="E163" s="206" t="s">
        <v>21</v>
      </c>
      <c r="F163" s="207" t="s">
        <v>277</v>
      </c>
      <c r="G163" s="204"/>
      <c r="H163" s="208">
        <v>0.739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145</v>
      </c>
      <c r="AU163" s="214" t="s">
        <v>83</v>
      </c>
      <c r="AV163" s="11" t="s">
        <v>83</v>
      </c>
      <c r="AW163" s="11" t="s">
        <v>37</v>
      </c>
      <c r="AX163" s="11" t="s">
        <v>73</v>
      </c>
      <c r="AY163" s="214" t="s">
        <v>135</v>
      </c>
    </row>
    <row r="164" spans="2:51" s="13" customFormat="1" ht="13.5">
      <c r="B164" s="225"/>
      <c r="C164" s="226"/>
      <c r="D164" s="205" t="s">
        <v>145</v>
      </c>
      <c r="E164" s="227" t="s">
        <v>21</v>
      </c>
      <c r="F164" s="228" t="s">
        <v>164</v>
      </c>
      <c r="G164" s="226"/>
      <c r="H164" s="229">
        <v>7.75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145</v>
      </c>
      <c r="AU164" s="235" t="s">
        <v>83</v>
      </c>
      <c r="AV164" s="13" t="s">
        <v>143</v>
      </c>
      <c r="AW164" s="13" t="s">
        <v>37</v>
      </c>
      <c r="AX164" s="13" t="s">
        <v>81</v>
      </c>
      <c r="AY164" s="235" t="s">
        <v>135</v>
      </c>
    </row>
    <row r="165" spans="2:65" s="1" customFormat="1" ht="38.25" customHeight="1">
      <c r="B165" s="40"/>
      <c r="C165" s="191" t="s">
        <v>278</v>
      </c>
      <c r="D165" s="191" t="s">
        <v>138</v>
      </c>
      <c r="E165" s="192" t="s">
        <v>279</v>
      </c>
      <c r="F165" s="193" t="s">
        <v>280</v>
      </c>
      <c r="G165" s="194" t="s">
        <v>141</v>
      </c>
      <c r="H165" s="195">
        <v>2.469</v>
      </c>
      <c r="I165" s="196"/>
      <c r="J165" s="197">
        <f>ROUND(I165*H165,2)</f>
        <v>0</v>
      </c>
      <c r="K165" s="193" t="s">
        <v>142</v>
      </c>
      <c r="L165" s="60"/>
      <c r="M165" s="198" t="s">
        <v>21</v>
      </c>
      <c r="N165" s="199" t="s">
        <v>44</v>
      </c>
      <c r="O165" s="41"/>
      <c r="P165" s="200">
        <f>O165*H165</f>
        <v>0</v>
      </c>
      <c r="Q165" s="200">
        <v>0</v>
      </c>
      <c r="R165" s="200">
        <f>Q165*H165</f>
        <v>0</v>
      </c>
      <c r="S165" s="200">
        <v>1.8</v>
      </c>
      <c r="T165" s="201">
        <f>S165*H165</f>
        <v>4.4441999999999995</v>
      </c>
      <c r="AR165" s="23" t="s">
        <v>143</v>
      </c>
      <c r="AT165" s="23" t="s">
        <v>138</v>
      </c>
      <c r="AU165" s="23" t="s">
        <v>83</v>
      </c>
      <c r="AY165" s="23" t="s">
        <v>135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3" t="s">
        <v>81</v>
      </c>
      <c r="BK165" s="202">
        <f>ROUND(I165*H165,2)</f>
        <v>0</v>
      </c>
      <c r="BL165" s="23" t="s">
        <v>143</v>
      </c>
      <c r="BM165" s="23" t="s">
        <v>281</v>
      </c>
    </row>
    <row r="166" spans="2:51" s="12" customFormat="1" ht="13.5">
      <c r="B166" s="215"/>
      <c r="C166" s="216"/>
      <c r="D166" s="205" t="s">
        <v>145</v>
      </c>
      <c r="E166" s="217" t="s">
        <v>21</v>
      </c>
      <c r="F166" s="218" t="s">
        <v>273</v>
      </c>
      <c r="G166" s="216"/>
      <c r="H166" s="217" t="s">
        <v>21</v>
      </c>
      <c r="I166" s="219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145</v>
      </c>
      <c r="AU166" s="224" t="s">
        <v>83</v>
      </c>
      <c r="AV166" s="12" t="s">
        <v>81</v>
      </c>
      <c r="AW166" s="12" t="s">
        <v>37</v>
      </c>
      <c r="AX166" s="12" t="s">
        <v>73</v>
      </c>
      <c r="AY166" s="224" t="s">
        <v>135</v>
      </c>
    </row>
    <row r="167" spans="2:51" s="11" customFormat="1" ht="13.5">
      <c r="B167" s="203"/>
      <c r="C167" s="204"/>
      <c r="D167" s="205" t="s">
        <v>145</v>
      </c>
      <c r="E167" s="206" t="s">
        <v>21</v>
      </c>
      <c r="F167" s="207" t="s">
        <v>282</v>
      </c>
      <c r="G167" s="204"/>
      <c r="H167" s="208">
        <v>0.583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145</v>
      </c>
      <c r="AU167" s="214" t="s">
        <v>83</v>
      </c>
      <c r="AV167" s="11" t="s">
        <v>83</v>
      </c>
      <c r="AW167" s="11" t="s">
        <v>37</v>
      </c>
      <c r="AX167" s="11" t="s">
        <v>73</v>
      </c>
      <c r="AY167" s="214" t="s">
        <v>135</v>
      </c>
    </row>
    <row r="168" spans="2:51" s="12" customFormat="1" ht="13.5">
      <c r="B168" s="215"/>
      <c r="C168" s="216"/>
      <c r="D168" s="205" t="s">
        <v>145</v>
      </c>
      <c r="E168" s="217" t="s">
        <v>21</v>
      </c>
      <c r="F168" s="218" t="s">
        <v>283</v>
      </c>
      <c r="G168" s="216"/>
      <c r="H168" s="217" t="s">
        <v>21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145</v>
      </c>
      <c r="AU168" s="224" t="s">
        <v>83</v>
      </c>
      <c r="AV168" s="12" t="s">
        <v>81</v>
      </c>
      <c r="AW168" s="12" t="s">
        <v>37</v>
      </c>
      <c r="AX168" s="12" t="s">
        <v>73</v>
      </c>
      <c r="AY168" s="224" t="s">
        <v>135</v>
      </c>
    </row>
    <row r="169" spans="2:51" s="11" customFormat="1" ht="13.5">
      <c r="B169" s="203"/>
      <c r="C169" s="204"/>
      <c r="D169" s="205" t="s">
        <v>145</v>
      </c>
      <c r="E169" s="206" t="s">
        <v>21</v>
      </c>
      <c r="F169" s="207" t="s">
        <v>284</v>
      </c>
      <c r="G169" s="204"/>
      <c r="H169" s="208">
        <v>1.15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145</v>
      </c>
      <c r="AU169" s="214" t="s">
        <v>83</v>
      </c>
      <c r="AV169" s="11" t="s">
        <v>83</v>
      </c>
      <c r="AW169" s="11" t="s">
        <v>37</v>
      </c>
      <c r="AX169" s="11" t="s">
        <v>73</v>
      </c>
      <c r="AY169" s="214" t="s">
        <v>135</v>
      </c>
    </row>
    <row r="170" spans="2:51" s="11" customFormat="1" ht="13.5">
      <c r="B170" s="203"/>
      <c r="C170" s="204"/>
      <c r="D170" s="205" t="s">
        <v>145</v>
      </c>
      <c r="E170" s="206" t="s">
        <v>21</v>
      </c>
      <c r="F170" s="207" t="s">
        <v>285</v>
      </c>
      <c r="G170" s="204"/>
      <c r="H170" s="208">
        <v>0.736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145</v>
      </c>
      <c r="AU170" s="214" t="s">
        <v>83</v>
      </c>
      <c r="AV170" s="11" t="s">
        <v>83</v>
      </c>
      <c r="AW170" s="11" t="s">
        <v>37</v>
      </c>
      <c r="AX170" s="11" t="s">
        <v>73</v>
      </c>
      <c r="AY170" s="214" t="s">
        <v>135</v>
      </c>
    </row>
    <row r="171" spans="2:51" s="13" customFormat="1" ht="13.5">
      <c r="B171" s="225"/>
      <c r="C171" s="226"/>
      <c r="D171" s="205" t="s">
        <v>145</v>
      </c>
      <c r="E171" s="227" t="s">
        <v>21</v>
      </c>
      <c r="F171" s="228" t="s">
        <v>164</v>
      </c>
      <c r="G171" s="226"/>
      <c r="H171" s="229">
        <v>2.469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145</v>
      </c>
      <c r="AU171" s="235" t="s">
        <v>83</v>
      </c>
      <c r="AV171" s="13" t="s">
        <v>143</v>
      </c>
      <c r="AW171" s="13" t="s">
        <v>37</v>
      </c>
      <c r="AX171" s="13" t="s">
        <v>81</v>
      </c>
      <c r="AY171" s="235" t="s">
        <v>135</v>
      </c>
    </row>
    <row r="172" spans="2:65" s="1" customFormat="1" ht="16.5" customHeight="1">
      <c r="B172" s="40"/>
      <c r="C172" s="191" t="s">
        <v>286</v>
      </c>
      <c r="D172" s="191" t="s">
        <v>138</v>
      </c>
      <c r="E172" s="192" t="s">
        <v>287</v>
      </c>
      <c r="F172" s="193" t="s">
        <v>288</v>
      </c>
      <c r="G172" s="194" t="s">
        <v>158</v>
      </c>
      <c r="H172" s="195">
        <v>0.465</v>
      </c>
      <c r="I172" s="196"/>
      <c r="J172" s="197">
        <f>ROUND(I172*H172,2)</f>
        <v>0</v>
      </c>
      <c r="K172" s="193" t="s">
        <v>142</v>
      </c>
      <c r="L172" s="60"/>
      <c r="M172" s="198" t="s">
        <v>21</v>
      </c>
      <c r="N172" s="199" t="s">
        <v>44</v>
      </c>
      <c r="O172" s="41"/>
      <c r="P172" s="200">
        <f>O172*H172</f>
        <v>0</v>
      </c>
      <c r="Q172" s="200">
        <v>0</v>
      </c>
      <c r="R172" s="200">
        <f>Q172*H172</f>
        <v>0</v>
      </c>
      <c r="S172" s="200">
        <v>0.297</v>
      </c>
      <c r="T172" s="201">
        <f>S172*H172</f>
        <v>0.138105</v>
      </c>
      <c r="AR172" s="23" t="s">
        <v>143</v>
      </c>
      <c r="AT172" s="23" t="s">
        <v>138</v>
      </c>
      <c r="AU172" s="23" t="s">
        <v>83</v>
      </c>
      <c r="AY172" s="23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81</v>
      </c>
      <c r="BK172" s="202">
        <f>ROUND(I172*H172,2)</f>
        <v>0</v>
      </c>
      <c r="BL172" s="23" t="s">
        <v>143</v>
      </c>
      <c r="BM172" s="23" t="s">
        <v>289</v>
      </c>
    </row>
    <row r="173" spans="2:51" s="11" customFormat="1" ht="13.5">
      <c r="B173" s="203"/>
      <c r="C173" s="204"/>
      <c r="D173" s="205" t="s">
        <v>145</v>
      </c>
      <c r="E173" s="206" t="s">
        <v>21</v>
      </c>
      <c r="F173" s="207" t="s">
        <v>290</v>
      </c>
      <c r="G173" s="204"/>
      <c r="H173" s="208">
        <v>0.465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145</v>
      </c>
      <c r="AU173" s="214" t="s">
        <v>83</v>
      </c>
      <c r="AV173" s="11" t="s">
        <v>83</v>
      </c>
      <c r="AW173" s="11" t="s">
        <v>37</v>
      </c>
      <c r="AX173" s="11" t="s">
        <v>81</v>
      </c>
      <c r="AY173" s="214" t="s">
        <v>135</v>
      </c>
    </row>
    <row r="174" spans="2:65" s="1" customFormat="1" ht="16.5" customHeight="1">
      <c r="B174" s="40"/>
      <c r="C174" s="191" t="s">
        <v>291</v>
      </c>
      <c r="D174" s="191" t="s">
        <v>138</v>
      </c>
      <c r="E174" s="192" t="s">
        <v>292</v>
      </c>
      <c r="F174" s="193" t="s">
        <v>293</v>
      </c>
      <c r="G174" s="194" t="s">
        <v>141</v>
      </c>
      <c r="H174" s="195">
        <v>0.305</v>
      </c>
      <c r="I174" s="196"/>
      <c r="J174" s="197">
        <f>ROUND(I174*H174,2)</f>
        <v>0</v>
      </c>
      <c r="K174" s="193" t="s">
        <v>142</v>
      </c>
      <c r="L174" s="60"/>
      <c r="M174" s="198" t="s">
        <v>21</v>
      </c>
      <c r="N174" s="199" t="s">
        <v>44</v>
      </c>
      <c r="O174" s="41"/>
      <c r="P174" s="200">
        <f>O174*H174</f>
        <v>0</v>
      </c>
      <c r="Q174" s="200">
        <v>0</v>
      </c>
      <c r="R174" s="200">
        <f>Q174*H174</f>
        <v>0</v>
      </c>
      <c r="S174" s="200">
        <v>2.4</v>
      </c>
      <c r="T174" s="201">
        <f>S174*H174</f>
        <v>0.732</v>
      </c>
      <c r="AR174" s="23" t="s">
        <v>143</v>
      </c>
      <c r="AT174" s="23" t="s">
        <v>138</v>
      </c>
      <c r="AU174" s="23" t="s">
        <v>83</v>
      </c>
      <c r="AY174" s="23" t="s">
        <v>135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81</v>
      </c>
      <c r="BK174" s="202">
        <f>ROUND(I174*H174,2)</f>
        <v>0</v>
      </c>
      <c r="BL174" s="23" t="s">
        <v>143</v>
      </c>
      <c r="BM174" s="23" t="s">
        <v>294</v>
      </c>
    </row>
    <row r="175" spans="2:51" s="12" customFormat="1" ht="13.5">
      <c r="B175" s="215"/>
      <c r="C175" s="216"/>
      <c r="D175" s="205" t="s">
        <v>145</v>
      </c>
      <c r="E175" s="217" t="s">
        <v>21</v>
      </c>
      <c r="F175" s="218" t="s">
        <v>283</v>
      </c>
      <c r="G175" s="216"/>
      <c r="H175" s="217" t="s">
        <v>21</v>
      </c>
      <c r="I175" s="219"/>
      <c r="J175" s="216"/>
      <c r="K175" s="216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145</v>
      </c>
      <c r="AU175" s="224" t="s">
        <v>83</v>
      </c>
      <c r="AV175" s="12" t="s">
        <v>81</v>
      </c>
      <c r="AW175" s="12" t="s">
        <v>37</v>
      </c>
      <c r="AX175" s="12" t="s">
        <v>73</v>
      </c>
      <c r="AY175" s="224" t="s">
        <v>135</v>
      </c>
    </row>
    <row r="176" spans="2:51" s="11" customFormat="1" ht="13.5">
      <c r="B176" s="203"/>
      <c r="C176" s="204"/>
      <c r="D176" s="205" t="s">
        <v>145</v>
      </c>
      <c r="E176" s="206" t="s">
        <v>21</v>
      </c>
      <c r="F176" s="207" t="s">
        <v>295</v>
      </c>
      <c r="G176" s="204"/>
      <c r="H176" s="208">
        <v>0.305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145</v>
      </c>
      <c r="AU176" s="214" t="s">
        <v>83</v>
      </c>
      <c r="AV176" s="11" t="s">
        <v>83</v>
      </c>
      <c r="AW176" s="11" t="s">
        <v>37</v>
      </c>
      <c r="AX176" s="11" t="s">
        <v>81</v>
      </c>
      <c r="AY176" s="214" t="s">
        <v>135</v>
      </c>
    </row>
    <row r="177" spans="2:65" s="1" customFormat="1" ht="16.5" customHeight="1">
      <c r="B177" s="40"/>
      <c r="C177" s="191" t="s">
        <v>296</v>
      </c>
      <c r="D177" s="191" t="s">
        <v>138</v>
      </c>
      <c r="E177" s="192" t="s">
        <v>297</v>
      </c>
      <c r="F177" s="193" t="s">
        <v>298</v>
      </c>
      <c r="G177" s="194" t="s">
        <v>141</v>
      </c>
      <c r="H177" s="195">
        <v>1.899</v>
      </c>
      <c r="I177" s="196"/>
      <c r="J177" s="197">
        <f>ROUND(I177*H177,2)</f>
        <v>0</v>
      </c>
      <c r="K177" s="193" t="s">
        <v>142</v>
      </c>
      <c r="L177" s="60"/>
      <c r="M177" s="198" t="s">
        <v>21</v>
      </c>
      <c r="N177" s="199" t="s">
        <v>44</v>
      </c>
      <c r="O177" s="41"/>
      <c r="P177" s="200">
        <f>O177*H177</f>
        <v>0</v>
      </c>
      <c r="Q177" s="200">
        <v>0</v>
      </c>
      <c r="R177" s="200">
        <f>Q177*H177</f>
        <v>0</v>
      </c>
      <c r="S177" s="200">
        <v>2.4</v>
      </c>
      <c r="T177" s="201">
        <f>S177*H177</f>
        <v>4.5576</v>
      </c>
      <c r="AR177" s="23" t="s">
        <v>143</v>
      </c>
      <c r="AT177" s="23" t="s">
        <v>138</v>
      </c>
      <c r="AU177" s="23" t="s">
        <v>83</v>
      </c>
      <c r="AY177" s="23" t="s">
        <v>135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3" t="s">
        <v>81</v>
      </c>
      <c r="BK177" s="202">
        <f>ROUND(I177*H177,2)</f>
        <v>0</v>
      </c>
      <c r="BL177" s="23" t="s">
        <v>143</v>
      </c>
      <c r="BM177" s="23" t="s">
        <v>299</v>
      </c>
    </row>
    <row r="178" spans="2:51" s="11" customFormat="1" ht="13.5">
      <c r="B178" s="203"/>
      <c r="C178" s="204"/>
      <c r="D178" s="205" t="s">
        <v>145</v>
      </c>
      <c r="E178" s="206" t="s">
        <v>21</v>
      </c>
      <c r="F178" s="207" t="s">
        <v>300</v>
      </c>
      <c r="G178" s="204"/>
      <c r="H178" s="208">
        <v>1.899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145</v>
      </c>
      <c r="AU178" s="214" t="s">
        <v>83</v>
      </c>
      <c r="AV178" s="11" t="s">
        <v>83</v>
      </c>
      <c r="AW178" s="11" t="s">
        <v>37</v>
      </c>
      <c r="AX178" s="11" t="s">
        <v>81</v>
      </c>
      <c r="AY178" s="214" t="s">
        <v>135</v>
      </c>
    </row>
    <row r="179" spans="2:65" s="1" customFormat="1" ht="25.5" customHeight="1">
      <c r="B179" s="40"/>
      <c r="C179" s="191" t="s">
        <v>301</v>
      </c>
      <c r="D179" s="191" t="s">
        <v>138</v>
      </c>
      <c r="E179" s="192" t="s">
        <v>302</v>
      </c>
      <c r="F179" s="193" t="s">
        <v>303</v>
      </c>
      <c r="G179" s="194" t="s">
        <v>141</v>
      </c>
      <c r="H179" s="195">
        <v>1.686</v>
      </c>
      <c r="I179" s="196"/>
      <c r="J179" s="197">
        <f>ROUND(I179*H179,2)</f>
        <v>0</v>
      </c>
      <c r="K179" s="193" t="s">
        <v>142</v>
      </c>
      <c r="L179" s="60"/>
      <c r="M179" s="198" t="s">
        <v>21</v>
      </c>
      <c r="N179" s="199" t="s">
        <v>44</v>
      </c>
      <c r="O179" s="41"/>
      <c r="P179" s="200">
        <f>O179*H179</f>
        <v>0</v>
      </c>
      <c r="Q179" s="200">
        <v>0</v>
      </c>
      <c r="R179" s="200">
        <f>Q179*H179</f>
        <v>0</v>
      </c>
      <c r="S179" s="200">
        <v>2.4</v>
      </c>
      <c r="T179" s="201">
        <f>S179*H179</f>
        <v>4.046399999999999</v>
      </c>
      <c r="AR179" s="23" t="s">
        <v>143</v>
      </c>
      <c r="AT179" s="23" t="s">
        <v>138</v>
      </c>
      <c r="AU179" s="23" t="s">
        <v>83</v>
      </c>
      <c r="AY179" s="23" t="s">
        <v>135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81</v>
      </c>
      <c r="BK179" s="202">
        <f>ROUND(I179*H179,2)</f>
        <v>0</v>
      </c>
      <c r="BL179" s="23" t="s">
        <v>143</v>
      </c>
      <c r="BM179" s="23" t="s">
        <v>304</v>
      </c>
    </row>
    <row r="180" spans="2:51" s="11" customFormat="1" ht="13.5">
      <c r="B180" s="203"/>
      <c r="C180" s="204"/>
      <c r="D180" s="205" t="s">
        <v>145</v>
      </c>
      <c r="E180" s="206" t="s">
        <v>21</v>
      </c>
      <c r="F180" s="207" t="s">
        <v>305</v>
      </c>
      <c r="G180" s="204"/>
      <c r="H180" s="208">
        <v>0.701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145</v>
      </c>
      <c r="AU180" s="214" t="s">
        <v>83</v>
      </c>
      <c r="AV180" s="11" t="s">
        <v>83</v>
      </c>
      <c r="AW180" s="11" t="s">
        <v>37</v>
      </c>
      <c r="AX180" s="11" t="s">
        <v>73</v>
      </c>
      <c r="AY180" s="214" t="s">
        <v>135</v>
      </c>
    </row>
    <row r="181" spans="2:51" s="11" customFormat="1" ht="13.5">
      <c r="B181" s="203"/>
      <c r="C181" s="204"/>
      <c r="D181" s="205" t="s">
        <v>145</v>
      </c>
      <c r="E181" s="206" t="s">
        <v>21</v>
      </c>
      <c r="F181" s="207" t="s">
        <v>306</v>
      </c>
      <c r="G181" s="204"/>
      <c r="H181" s="208">
        <v>0.985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145</v>
      </c>
      <c r="AU181" s="214" t="s">
        <v>83</v>
      </c>
      <c r="AV181" s="11" t="s">
        <v>83</v>
      </c>
      <c r="AW181" s="11" t="s">
        <v>37</v>
      </c>
      <c r="AX181" s="11" t="s">
        <v>73</v>
      </c>
      <c r="AY181" s="214" t="s">
        <v>135</v>
      </c>
    </row>
    <row r="182" spans="2:51" s="13" customFormat="1" ht="13.5">
      <c r="B182" s="225"/>
      <c r="C182" s="226"/>
      <c r="D182" s="205" t="s">
        <v>145</v>
      </c>
      <c r="E182" s="227" t="s">
        <v>21</v>
      </c>
      <c r="F182" s="228" t="s">
        <v>164</v>
      </c>
      <c r="G182" s="226"/>
      <c r="H182" s="229">
        <v>1.686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145</v>
      </c>
      <c r="AU182" s="235" t="s">
        <v>83</v>
      </c>
      <c r="AV182" s="13" t="s">
        <v>143</v>
      </c>
      <c r="AW182" s="13" t="s">
        <v>37</v>
      </c>
      <c r="AX182" s="13" t="s">
        <v>81</v>
      </c>
      <c r="AY182" s="235" t="s">
        <v>135</v>
      </c>
    </row>
    <row r="183" spans="2:65" s="1" customFormat="1" ht="16.5" customHeight="1">
      <c r="B183" s="40"/>
      <c r="C183" s="191" t="s">
        <v>307</v>
      </c>
      <c r="D183" s="191" t="s">
        <v>138</v>
      </c>
      <c r="E183" s="192" t="s">
        <v>308</v>
      </c>
      <c r="F183" s="193" t="s">
        <v>309</v>
      </c>
      <c r="G183" s="194" t="s">
        <v>201</v>
      </c>
      <c r="H183" s="195">
        <v>4</v>
      </c>
      <c r="I183" s="196"/>
      <c r="J183" s="197">
        <f>ROUND(I183*H183,2)</f>
        <v>0</v>
      </c>
      <c r="K183" s="193" t="s">
        <v>142</v>
      </c>
      <c r="L183" s="60"/>
      <c r="M183" s="198" t="s">
        <v>21</v>
      </c>
      <c r="N183" s="199" t="s">
        <v>44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3" t="s">
        <v>143</v>
      </c>
      <c r="AT183" s="23" t="s">
        <v>138</v>
      </c>
      <c r="AU183" s="23" t="s">
        <v>83</v>
      </c>
      <c r="AY183" s="23" t="s">
        <v>135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81</v>
      </c>
      <c r="BK183" s="202">
        <f>ROUND(I183*H183,2)</f>
        <v>0</v>
      </c>
      <c r="BL183" s="23" t="s">
        <v>143</v>
      </c>
      <c r="BM183" s="23" t="s">
        <v>310</v>
      </c>
    </row>
    <row r="184" spans="2:65" s="1" customFormat="1" ht="38.25" customHeight="1">
      <c r="B184" s="40"/>
      <c r="C184" s="191" t="s">
        <v>311</v>
      </c>
      <c r="D184" s="191" t="s">
        <v>138</v>
      </c>
      <c r="E184" s="192" t="s">
        <v>312</v>
      </c>
      <c r="F184" s="193" t="s">
        <v>313</v>
      </c>
      <c r="G184" s="194" t="s">
        <v>201</v>
      </c>
      <c r="H184" s="195">
        <v>1</v>
      </c>
      <c r="I184" s="196"/>
      <c r="J184" s="197">
        <f>ROUND(I184*H184,2)</f>
        <v>0</v>
      </c>
      <c r="K184" s="193" t="s">
        <v>142</v>
      </c>
      <c r="L184" s="60"/>
      <c r="M184" s="198" t="s">
        <v>21</v>
      </c>
      <c r="N184" s="199" t="s">
        <v>44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0.054</v>
      </c>
      <c r="T184" s="201">
        <f>S184*H184</f>
        <v>0.054</v>
      </c>
      <c r="AR184" s="23" t="s">
        <v>143</v>
      </c>
      <c r="AT184" s="23" t="s">
        <v>138</v>
      </c>
      <c r="AU184" s="23" t="s">
        <v>83</v>
      </c>
      <c r="AY184" s="23" t="s">
        <v>135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81</v>
      </c>
      <c r="BK184" s="202">
        <f>ROUND(I184*H184,2)</f>
        <v>0</v>
      </c>
      <c r="BL184" s="23" t="s">
        <v>143</v>
      </c>
      <c r="BM184" s="23" t="s">
        <v>314</v>
      </c>
    </row>
    <row r="185" spans="2:65" s="1" customFormat="1" ht="25.5" customHeight="1">
      <c r="B185" s="40"/>
      <c r="C185" s="191" t="s">
        <v>315</v>
      </c>
      <c r="D185" s="191" t="s">
        <v>138</v>
      </c>
      <c r="E185" s="192" t="s">
        <v>316</v>
      </c>
      <c r="F185" s="193" t="s">
        <v>317</v>
      </c>
      <c r="G185" s="194" t="s">
        <v>201</v>
      </c>
      <c r="H185" s="195">
        <v>4</v>
      </c>
      <c r="I185" s="196"/>
      <c r="J185" s="197">
        <f>ROUND(I185*H185,2)</f>
        <v>0</v>
      </c>
      <c r="K185" s="193" t="s">
        <v>142</v>
      </c>
      <c r="L185" s="60"/>
      <c r="M185" s="198" t="s">
        <v>21</v>
      </c>
      <c r="N185" s="199" t="s">
        <v>44</v>
      </c>
      <c r="O185" s="41"/>
      <c r="P185" s="200">
        <f>O185*H185</f>
        <v>0</v>
      </c>
      <c r="Q185" s="200">
        <v>0</v>
      </c>
      <c r="R185" s="200">
        <f>Q185*H185</f>
        <v>0</v>
      </c>
      <c r="S185" s="200">
        <v>0.031</v>
      </c>
      <c r="T185" s="201">
        <f>S185*H185</f>
        <v>0.124</v>
      </c>
      <c r="AR185" s="23" t="s">
        <v>143</v>
      </c>
      <c r="AT185" s="23" t="s">
        <v>138</v>
      </c>
      <c r="AU185" s="23" t="s">
        <v>83</v>
      </c>
      <c r="AY185" s="23" t="s">
        <v>135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3" t="s">
        <v>81</v>
      </c>
      <c r="BK185" s="202">
        <f>ROUND(I185*H185,2)</f>
        <v>0</v>
      </c>
      <c r="BL185" s="23" t="s">
        <v>143</v>
      </c>
      <c r="BM185" s="23" t="s">
        <v>318</v>
      </c>
    </row>
    <row r="186" spans="2:51" s="11" customFormat="1" ht="13.5">
      <c r="B186" s="203"/>
      <c r="C186" s="204"/>
      <c r="D186" s="205" t="s">
        <v>145</v>
      </c>
      <c r="E186" s="206" t="s">
        <v>21</v>
      </c>
      <c r="F186" s="207" t="s">
        <v>319</v>
      </c>
      <c r="G186" s="204"/>
      <c r="H186" s="208">
        <v>2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145</v>
      </c>
      <c r="AU186" s="214" t="s">
        <v>83</v>
      </c>
      <c r="AV186" s="11" t="s">
        <v>83</v>
      </c>
      <c r="AW186" s="11" t="s">
        <v>37</v>
      </c>
      <c r="AX186" s="11" t="s">
        <v>73</v>
      </c>
      <c r="AY186" s="214" t="s">
        <v>135</v>
      </c>
    </row>
    <row r="187" spans="2:51" s="11" customFormat="1" ht="13.5">
      <c r="B187" s="203"/>
      <c r="C187" s="204"/>
      <c r="D187" s="205" t="s">
        <v>145</v>
      </c>
      <c r="E187" s="206" t="s">
        <v>21</v>
      </c>
      <c r="F187" s="207" t="s">
        <v>320</v>
      </c>
      <c r="G187" s="204"/>
      <c r="H187" s="208">
        <v>2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145</v>
      </c>
      <c r="AU187" s="214" t="s">
        <v>83</v>
      </c>
      <c r="AV187" s="11" t="s">
        <v>83</v>
      </c>
      <c r="AW187" s="11" t="s">
        <v>37</v>
      </c>
      <c r="AX187" s="11" t="s">
        <v>73</v>
      </c>
      <c r="AY187" s="214" t="s">
        <v>135</v>
      </c>
    </row>
    <row r="188" spans="2:51" s="13" customFormat="1" ht="13.5">
      <c r="B188" s="225"/>
      <c r="C188" s="226"/>
      <c r="D188" s="205" t="s">
        <v>145</v>
      </c>
      <c r="E188" s="227" t="s">
        <v>21</v>
      </c>
      <c r="F188" s="228" t="s">
        <v>164</v>
      </c>
      <c r="G188" s="226"/>
      <c r="H188" s="229">
        <v>4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145</v>
      </c>
      <c r="AU188" s="235" t="s">
        <v>83</v>
      </c>
      <c r="AV188" s="13" t="s">
        <v>143</v>
      </c>
      <c r="AW188" s="13" t="s">
        <v>37</v>
      </c>
      <c r="AX188" s="13" t="s">
        <v>81</v>
      </c>
      <c r="AY188" s="235" t="s">
        <v>135</v>
      </c>
    </row>
    <row r="189" spans="2:65" s="1" customFormat="1" ht="25.5" customHeight="1">
      <c r="B189" s="40"/>
      <c r="C189" s="191" t="s">
        <v>321</v>
      </c>
      <c r="D189" s="191" t="s">
        <v>138</v>
      </c>
      <c r="E189" s="192" t="s">
        <v>322</v>
      </c>
      <c r="F189" s="193" t="s">
        <v>323</v>
      </c>
      <c r="G189" s="194" t="s">
        <v>324</v>
      </c>
      <c r="H189" s="195">
        <v>42</v>
      </c>
      <c r="I189" s="196"/>
      <c r="J189" s="197">
        <f>ROUND(I189*H189,2)</f>
        <v>0</v>
      </c>
      <c r="K189" s="193" t="s">
        <v>142</v>
      </c>
      <c r="L189" s="60"/>
      <c r="M189" s="198" t="s">
        <v>21</v>
      </c>
      <c r="N189" s="199" t="s">
        <v>44</v>
      </c>
      <c r="O189" s="41"/>
      <c r="P189" s="200">
        <f>O189*H189</f>
        <v>0</v>
      </c>
      <c r="Q189" s="200">
        <v>0</v>
      </c>
      <c r="R189" s="200">
        <f>Q189*H189</f>
        <v>0</v>
      </c>
      <c r="S189" s="200">
        <v>0.002</v>
      </c>
      <c r="T189" s="201">
        <f>S189*H189</f>
        <v>0.084</v>
      </c>
      <c r="AR189" s="23" t="s">
        <v>143</v>
      </c>
      <c r="AT189" s="23" t="s">
        <v>138</v>
      </c>
      <c r="AU189" s="23" t="s">
        <v>83</v>
      </c>
      <c r="AY189" s="23" t="s">
        <v>135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81</v>
      </c>
      <c r="BK189" s="202">
        <f>ROUND(I189*H189,2)</f>
        <v>0</v>
      </c>
      <c r="BL189" s="23" t="s">
        <v>143</v>
      </c>
      <c r="BM189" s="23" t="s">
        <v>325</v>
      </c>
    </row>
    <row r="190" spans="2:51" s="11" customFormat="1" ht="13.5">
      <c r="B190" s="203"/>
      <c r="C190" s="204"/>
      <c r="D190" s="205" t="s">
        <v>145</v>
      </c>
      <c r="E190" s="206" t="s">
        <v>21</v>
      </c>
      <c r="F190" s="207" t="s">
        <v>326</v>
      </c>
      <c r="G190" s="204"/>
      <c r="H190" s="208">
        <v>42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145</v>
      </c>
      <c r="AU190" s="214" t="s">
        <v>83</v>
      </c>
      <c r="AV190" s="11" t="s">
        <v>83</v>
      </c>
      <c r="AW190" s="11" t="s">
        <v>37</v>
      </c>
      <c r="AX190" s="11" t="s">
        <v>81</v>
      </c>
      <c r="AY190" s="214" t="s">
        <v>135</v>
      </c>
    </row>
    <row r="191" spans="2:65" s="1" customFormat="1" ht="38.25" customHeight="1">
      <c r="B191" s="40"/>
      <c r="C191" s="191" t="s">
        <v>327</v>
      </c>
      <c r="D191" s="191" t="s">
        <v>138</v>
      </c>
      <c r="E191" s="192" t="s">
        <v>328</v>
      </c>
      <c r="F191" s="193" t="s">
        <v>329</v>
      </c>
      <c r="G191" s="194" t="s">
        <v>324</v>
      </c>
      <c r="H191" s="195">
        <v>2.25</v>
      </c>
      <c r="I191" s="196"/>
      <c r="J191" s="197">
        <f>ROUND(I191*H191,2)</f>
        <v>0</v>
      </c>
      <c r="K191" s="193" t="s">
        <v>142</v>
      </c>
      <c r="L191" s="60"/>
      <c r="M191" s="198" t="s">
        <v>21</v>
      </c>
      <c r="N191" s="199" t="s">
        <v>44</v>
      </c>
      <c r="O191" s="41"/>
      <c r="P191" s="200">
        <f>O191*H191</f>
        <v>0</v>
      </c>
      <c r="Q191" s="200">
        <v>0</v>
      </c>
      <c r="R191" s="200">
        <f>Q191*H191</f>
        <v>0</v>
      </c>
      <c r="S191" s="200">
        <v>0.042</v>
      </c>
      <c r="T191" s="201">
        <f>S191*H191</f>
        <v>0.0945</v>
      </c>
      <c r="AR191" s="23" t="s">
        <v>143</v>
      </c>
      <c r="AT191" s="23" t="s">
        <v>138</v>
      </c>
      <c r="AU191" s="23" t="s">
        <v>83</v>
      </c>
      <c r="AY191" s="23" t="s">
        <v>135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81</v>
      </c>
      <c r="BK191" s="202">
        <f>ROUND(I191*H191,2)</f>
        <v>0</v>
      </c>
      <c r="BL191" s="23" t="s">
        <v>143</v>
      </c>
      <c r="BM191" s="23" t="s">
        <v>330</v>
      </c>
    </row>
    <row r="192" spans="2:51" s="11" customFormat="1" ht="13.5">
      <c r="B192" s="203"/>
      <c r="C192" s="204"/>
      <c r="D192" s="205" t="s">
        <v>145</v>
      </c>
      <c r="E192" s="206" t="s">
        <v>21</v>
      </c>
      <c r="F192" s="207" t="s">
        <v>331</v>
      </c>
      <c r="G192" s="204"/>
      <c r="H192" s="208">
        <v>2.25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145</v>
      </c>
      <c r="AU192" s="214" t="s">
        <v>83</v>
      </c>
      <c r="AV192" s="11" t="s">
        <v>83</v>
      </c>
      <c r="AW192" s="11" t="s">
        <v>37</v>
      </c>
      <c r="AX192" s="11" t="s">
        <v>81</v>
      </c>
      <c r="AY192" s="214" t="s">
        <v>135</v>
      </c>
    </row>
    <row r="193" spans="2:65" s="1" customFormat="1" ht="38.25" customHeight="1">
      <c r="B193" s="40"/>
      <c r="C193" s="191" t="s">
        <v>332</v>
      </c>
      <c r="D193" s="191" t="s">
        <v>138</v>
      </c>
      <c r="E193" s="192" t="s">
        <v>333</v>
      </c>
      <c r="F193" s="193" t="s">
        <v>334</v>
      </c>
      <c r="G193" s="194" t="s">
        <v>324</v>
      </c>
      <c r="H193" s="195">
        <v>2.3</v>
      </c>
      <c r="I193" s="196"/>
      <c r="J193" s="197">
        <f>ROUND(I193*H193,2)</f>
        <v>0</v>
      </c>
      <c r="K193" s="193" t="s">
        <v>142</v>
      </c>
      <c r="L193" s="60"/>
      <c r="M193" s="198" t="s">
        <v>21</v>
      </c>
      <c r="N193" s="199" t="s">
        <v>44</v>
      </c>
      <c r="O193" s="41"/>
      <c r="P193" s="200">
        <f>O193*H193</f>
        <v>0</v>
      </c>
      <c r="Q193" s="200">
        <v>0</v>
      </c>
      <c r="R193" s="200">
        <f>Q193*H193</f>
        <v>0</v>
      </c>
      <c r="S193" s="200">
        <v>0.065</v>
      </c>
      <c r="T193" s="201">
        <f>S193*H193</f>
        <v>0.1495</v>
      </c>
      <c r="AR193" s="23" t="s">
        <v>143</v>
      </c>
      <c r="AT193" s="23" t="s">
        <v>138</v>
      </c>
      <c r="AU193" s="23" t="s">
        <v>83</v>
      </c>
      <c r="AY193" s="23" t="s">
        <v>135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81</v>
      </c>
      <c r="BK193" s="202">
        <f>ROUND(I193*H193,2)</f>
        <v>0</v>
      </c>
      <c r="BL193" s="23" t="s">
        <v>143</v>
      </c>
      <c r="BM193" s="23" t="s">
        <v>335</v>
      </c>
    </row>
    <row r="194" spans="2:51" s="12" customFormat="1" ht="13.5">
      <c r="B194" s="215"/>
      <c r="C194" s="216"/>
      <c r="D194" s="205" t="s">
        <v>145</v>
      </c>
      <c r="E194" s="217" t="s">
        <v>21</v>
      </c>
      <c r="F194" s="218" t="s">
        <v>336</v>
      </c>
      <c r="G194" s="216"/>
      <c r="H194" s="217" t="s">
        <v>21</v>
      </c>
      <c r="I194" s="219"/>
      <c r="J194" s="216"/>
      <c r="K194" s="216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145</v>
      </c>
      <c r="AU194" s="224" t="s">
        <v>83</v>
      </c>
      <c r="AV194" s="12" t="s">
        <v>81</v>
      </c>
      <c r="AW194" s="12" t="s">
        <v>37</v>
      </c>
      <c r="AX194" s="12" t="s">
        <v>73</v>
      </c>
      <c r="AY194" s="224" t="s">
        <v>135</v>
      </c>
    </row>
    <row r="195" spans="2:51" s="11" customFormat="1" ht="13.5">
      <c r="B195" s="203"/>
      <c r="C195" s="204"/>
      <c r="D195" s="205" t="s">
        <v>145</v>
      </c>
      <c r="E195" s="206" t="s">
        <v>21</v>
      </c>
      <c r="F195" s="207" t="s">
        <v>337</v>
      </c>
      <c r="G195" s="204"/>
      <c r="H195" s="208">
        <v>2.3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145</v>
      </c>
      <c r="AU195" s="214" t="s">
        <v>83</v>
      </c>
      <c r="AV195" s="11" t="s">
        <v>83</v>
      </c>
      <c r="AW195" s="11" t="s">
        <v>37</v>
      </c>
      <c r="AX195" s="11" t="s">
        <v>81</v>
      </c>
      <c r="AY195" s="214" t="s">
        <v>135</v>
      </c>
    </row>
    <row r="196" spans="2:65" s="1" customFormat="1" ht="16.5" customHeight="1">
      <c r="B196" s="40"/>
      <c r="C196" s="191" t="s">
        <v>338</v>
      </c>
      <c r="D196" s="191" t="s">
        <v>138</v>
      </c>
      <c r="E196" s="192" t="s">
        <v>339</v>
      </c>
      <c r="F196" s="193" t="s">
        <v>340</v>
      </c>
      <c r="G196" s="194" t="s">
        <v>341</v>
      </c>
      <c r="H196" s="195">
        <v>1</v>
      </c>
      <c r="I196" s="196"/>
      <c r="J196" s="197">
        <f>ROUND(I196*H196,2)</f>
        <v>0</v>
      </c>
      <c r="K196" s="193" t="s">
        <v>21</v>
      </c>
      <c r="L196" s="60"/>
      <c r="M196" s="198" t="s">
        <v>21</v>
      </c>
      <c r="N196" s="199" t="s">
        <v>44</v>
      </c>
      <c r="O196" s="4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3" t="s">
        <v>143</v>
      </c>
      <c r="AT196" s="23" t="s">
        <v>138</v>
      </c>
      <c r="AU196" s="23" t="s">
        <v>83</v>
      </c>
      <c r="AY196" s="23" t="s">
        <v>135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81</v>
      </c>
      <c r="BK196" s="202">
        <f>ROUND(I196*H196,2)</f>
        <v>0</v>
      </c>
      <c r="BL196" s="23" t="s">
        <v>143</v>
      </c>
      <c r="BM196" s="23" t="s">
        <v>342</v>
      </c>
    </row>
    <row r="197" spans="2:63" s="10" customFormat="1" ht="29.85" customHeight="1">
      <c r="B197" s="175"/>
      <c r="C197" s="176"/>
      <c r="D197" s="177" t="s">
        <v>72</v>
      </c>
      <c r="E197" s="189" t="s">
        <v>343</v>
      </c>
      <c r="F197" s="189" t="s">
        <v>344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SUM(P198:P201)</f>
        <v>0</v>
      </c>
      <c r="Q197" s="183"/>
      <c r="R197" s="184">
        <f>SUM(R198:R201)</f>
        <v>0</v>
      </c>
      <c r="S197" s="183"/>
      <c r="T197" s="185">
        <f>SUM(T198:T201)</f>
        <v>0</v>
      </c>
      <c r="AR197" s="186" t="s">
        <v>81</v>
      </c>
      <c r="AT197" s="187" t="s">
        <v>72</v>
      </c>
      <c r="AU197" s="187" t="s">
        <v>81</v>
      </c>
      <c r="AY197" s="186" t="s">
        <v>135</v>
      </c>
      <c r="BK197" s="188">
        <f>SUM(BK198:BK201)</f>
        <v>0</v>
      </c>
    </row>
    <row r="198" spans="2:65" s="1" customFormat="1" ht="25.5" customHeight="1">
      <c r="B198" s="40"/>
      <c r="C198" s="191" t="s">
        <v>345</v>
      </c>
      <c r="D198" s="191" t="s">
        <v>138</v>
      </c>
      <c r="E198" s="192" t="s">
        <v>346</v>
      </c>
      <c r="F198" s="193" t="s">
        <v>347</v>
      </c>
      <c r="G198" s="194" t="s">
        <v>149</v>
      </c>
      <c r="H198" s="195">
        <v>27.634</v>
      </c>
      <c r="I198" s="196"/>
      <c r="J198" s="197">
        <f>ROUND(I198*H198,2)</f>
        <v>0</v>
      </c>
      <c r="K198" s="193" t="s">
        <v>142</v>
      </c>
      <c r="L198" s="60"/>
      <c r="M198" s="198" t="s">
        <v>21</v>
      </c>
      <c r="N198" s="199" t="s">
        <v>44</v>
      </c>
      <c r="O198" s="4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3" t="s">
        <v>143</v>
      </c>
      <c r="AT198" s="23" t="s">
        <v>138</v>
      </c>
      <c r="AU198" s="23" t="s">
        <v>83</v>
      </c>
      <c r="AY198" s="23" t="s">
        <v>135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81</v>
      </c>
      <c r="BK198" s="202">
        <f>ROUND(I198*H198,2)</f>
        <v>0</v>
      </c>
      <c r="BL198" s="23" t="s">
        <v>143</v>
      </c>
      <c r="BM198" s="23" t="s">
        <v>348</v>
      </c>
    </row>
    <row r="199" spans="2:65" s="1" customFormat="1" ht="25.5" customHeight="1">
      <c r="B199" s="40"/>
      <c r="C199" s="191" t="s">
        <v>349</v>
      </c>
      <c r="D199" s="191" t="s">
        <v>138</v>
      </c>
      <c r="E199" s="192" t="s">
        <v>350</v>
      </c>
      <c r="F199" s="193" t="s">
        <v>351</v>
      </c>
      <c r="G199" s="194" t="s">
        <v>149</v>
      </c>
      <c r="H199" s="195">
        <v>248.706</v>
      </c>
      <c r="I199" s="196"/>
      <c r="J199" s="197">
        <f>ROUND(I199*H199,2)</f>
        <v>0</v>
      </c>
      <c r="K199" s="193" t="s">
        <v>142</v>
      </c>
      <c r="L199" s="60"/>
      <c r="M199" s="198" t="s">
        <v>21</v>
      </c>
      <c r="N199" s="199" t="s">
        <v>44</v>
      </c>
      <c r="O199" s="4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3" t="s">
        <v>143</v>
      </c>
      <c r="AT199" s="23" t="s">
        <v>138</v>
      </c>
      <c r="AU199" s="23" t="s">
        <v>83</v>
      </c>
      <c r="AY199" s="23" t="s">
        <v>135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81</v>
      </c>
      <c r="BK199" s="202">
        <f>ROUND(I199*H199,2)</f>
        <v>0</v>
      </c>
      <c r="BL199" s="23" t="s">
        <v>143</v>
      </c>
      <c r="BM199" s="23" t="s">
        <v>352</v>
      </c>
    </row>
    <row r="200" spans="2:51" s="11" customFormat="1" ht="13.5">
      <c r="B200" s="203"/>
      <c r="C200" s="204"/>
      <c r="D200" s="205" t="s">
        <v>145</v>
      </c>
      <c r="E200" s="206" t="s">
        <v>21</v>
      </c>
      <c r="F200" s="207" t="s">
        <v>353</v>
      </c>
      <c r="G200" s="204"/>
      <c r="H200" s="208">
        <v>248.706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145</v>
      </c>
      <c r="AU200" s="214" t="s">
        <v>83</v>
      </c>
      <c r="AV200" s="11" t="s">
        <v>83</v>
      </c>
      <c r="AW200" s="11" t="s">
        <v>37</v>
      </c>
      <c r="AX200" s="11" t="s">
        <v>81</v>
      </c>
      <c r="AY200" s="214" t="s">
        <v>135</v>
      </c>
    </row>
    <row r="201" spans="2:65" s="1" customFormat="1" ht="16.5" customHeight="1">
      <c r="B201" s="40"/>
      <c r="C201" s="191" t="s">
        <v>354</v>
      </c>
      <c r="D201" s="191" t="s">
        <v>138</v>
      </c>
      <c r="E201" s="192" t="s">
        <v>355</v>
      </c>
      <c r="F201" s="193" t="s">
        <v>356</v>
      </c>
      <c r="G201" s="194" t="s">
        <v>149</v>
      </c>
      <c r="H201" s="195">
        <v>27.634</v>
      </c>
      <c r="I201" s="196"/>
      <c r="J201" s="197">
        <f>ROUND(I201*H201,2)</f>
        <v>0</v>
      </c>
      <c r="K201" s="193" t="s">
        <v>142</v>
      </c>
      <c r="L201" s="60"/>
      <c r="M201" s="198" t="s">
        <v>21</v>
      </c>
      <c r="N201" s="199" t="s">
        <v>44</v>
      </c>
      <c r="O201" s="41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3" t="s">
        <v>143</v>
      </c>
      <c r="AT201" s="23" t="s">
        <v>138</v>
      </c>
      <c r="AU201" s="23" t="s">
        <v>83</v>
      </c>
      <c r="AY201" s="23" t="s">
        <v>135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3" t="s">
        <v>81</v>
      </c>
      <c r="BK201" s="202">
        <f>ROUND(I201*H201,2)</f>
        <v>0</v>
      </c>
      <c r="BL201" s="23" t="s">
        <v>143</v>
      </c>
      <c r="BM201" s="23" t="s">
        <v>357</v>
      </c>
    </row>
    <row r="202" spans="2:63" s="10" customFormat="1" ht="29.85" customHeight="1">
      <c r="B202" s="175"/>
      <c r="C202" s="176"/>
      <c r="D202" s="177" t="s">
        <v>72</v>
      </c>
      <c r="E202" s="189" t="s">
        <v>358</v>
      </c>
      <c r="F202" s="189" t="s">
        <v>359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P203</f>
        <v>0</v>
      </c>
      <c r="Q202" s="183"/>
      <c r="R202" s="184">
        <f>R203</f>
        <v>0</v>
      </c>
      <c r="S202" s="183"/>
      <c r="T202" s="185">
        <f>T203</f>
        <v>0</v>
      </c>
      <c r="AR202" s="186" t="s">
        <v>81</v>
      </c>
      <c r="AT202" s="187" t="s">
        <v>72</v>
      </c>
      <c r="AU202" s="187" t="s">
        <v>81</v>
      </c>
      <c r="AY202" s="186" t="s">
        <v>135</v>
      </c>
      <c r="BK202" s="188">
        <f>BK203</f>
        <v>0</v>
      </c>
    </row>
    <row r="203" spans="2:65" s="1" customFormat="1" ht="38.25" customHeight="1">
      <c r="B203" s="40"/>
      <c r="C203" s="191" t="s">
        <v>360</v>
      </c>
      <c r="D203" s="191" t="s">
        <v>138</v>
      </c>
      <c r="E203" s="192" t="s">
        <v>361</v>
      </c>
      <c r="F203" s="193" t="s">
        <v>362</v>
      </c>
      <c r="G203" s="194" t="s">
        <v>149</v>
      </c>
      <c r="H203" s="195">
        <v>6.428</v>
      </c>
      <c r="I203" s="196"/>
      <c r="J203" s="197">
        <f>ROUND(I203*H203,2)</f>
        <v>0</v>
      </c>
      <c r="K203" s="193" t="s">
        <v>142</v>
      </c>
      <c r="L203" s="60"/>
      <c r="M203" s="198" t="s">
        <v>21</v>
      </c>
      <c r="N203" s="199" t="s">
        <v>44</v>
      </c>
      <c r="O203" s="4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3" t="s">
        <v>143</v>
      </c>
      <c r="AT203" s="23" t="s">
        <v>138</v>
      </c>
      <c r="AU203" s="23" t="s">
        <v>83</v>
      </c>
      <c r="AY203" s="23" t="s">
        <v>135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81</v>
      </c>
      <c r="BK203" s="202">
        <f>ROUND(I203*H203,2)</f>
        <v>0</v>
      </c>
      <c r="BL203" s="23" t="s">
        <v>143</v>
      </c>
      <c r="BM203" s="23" t="s">
        <v>363</v>
      </c>
    </row>
    <row r="204" spans="2:63" s="10" customFormat="1" ht="37.35" customHeight="1">
      <c r="B204" s="175"/>
      <c r="C204" s="176"/>
      <c r="D204" s="177" t="s">
        <v>72</v>
      </c>
      <c r="E204" s="178" t="s">
        <v>364</v>
      </c>
      <c r="F204" s="178" t="s">
        <v>365</v>
      </c>
      <c r="G204" s="176"/>
      <c r="H204" s="176"/>
      <c r="I204" s="179"/>
      <c r="J204" s="180">
        <f>BK204</f>
        <v>0</v>
      </c>
      <c r="K204" s="176"/>
      <c r="L204" s="181"/>
      <c r="M204" s="182"/>
      <c r="N204" s="183"/>
      <c r="O204" s="183"/>
      <c r="P204" s="184">
        <f>P205+P245+P252+P296+P304+P325+P350+P352</f>
        <v>0</v>
      </c>
      <c r="Q204" s="183"/>
      <c r="R204" s="184">
        <f>R205+R245+R252+R296+R304+R325+R350+R352</f>
        <v>1.2754423099999999</v>
      </c>
      <c r="S204" s="183"/>
      <c r="T204" s="185">
        <f>T205+T245+T252+T296+T304+T325+T350+T352</f>
        <v>12.3027505</v>
      </c>
      <c r="AR204" s="186" t="s">
        <v>83</v>
      </c>
      <c r="AT204" s="187" t="s">
        <v>72</v>
      </c>
      <c r="AU204" s="187" t="s">
        <v>73</v>
      </c>
      <c r="AY204" s="186" t="s">
        <v>135</v>
      </c>
      <c r="BK204" s="188">
        <f>BK205+BK245+BK252+BK296+BK304+BK325+BK350+BK352</f>
        <v>0</v>
      </c>
    </row>
    <row r="205" spans="2:63" s="10" customFormat="1" ht="19.9" customHeight="1">
      <c r="B205" s="175"/>
      <c r="C205" s="176"/>
      <c r="D205" s="177" t="s">
        <v>72</v>
      </c>
      <c r="E205" s="189" t="s">
        <v>366</v>
      </c>
      <c r="F205" s="189" t="s">
        <v>367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SUM(P206:P244)</f>
        <v>0</v>
      </c>
      <c r="Q205" s="183"/>
      <c r="R205" s="184">
        <f>SUM(R206:R244)</f>
        <v>0</v>
      </c>
      <c r="S205" s="183"/>
      <c r="T205" s="185">
        <f>SUM(T206:T244)</f>
        <v>0</v>
      </c>
      <c r="AR205" s="186" t="s">
        <v>83</v>
      </c>
      <c r="AT205" s="187" t="s">
        <v>72</v>
      </c>
      <c r="AU205" s="187" t="s">
        <v>81</v>
      </c>
      <c r="AY205" s="186" t="s">
        <v>135</v>
      </c>
      <c r="BK205" s="188">
        <f>SUM(BK206:BK244)</f>
        <v>0</v>
      </c>
    </row>
    <row r="206" spans="2:65" s="1" customFormat="1" ht="16.5" customHeight="1">
      <c r="B206" s="40"/>
      <c r="C206" s="191" t="s">
        <v>368</v>
      </c>
      <c r="D206" s="191" t="s">
        <v>138</v>
      </c>
      <c r="E206" s="192" t="s">
        <v>369</v>
      </c>
      <c r="F206" s="193" t="s">
        <v>370</v>
      </c>
      <c r="G206" s="194" t="s">
        <v>201</v>
      </c>
      <c r="H206" s="195">
        <v>7</v>
      </c>
      <c r="I206" s="196"/>
      <c r="J206" s="197">
        <f aca="true" t="shared" si="0" ref="J206:J244">ROUND(I206*H206,2)</f>
        <v>0</v>
      </c>
      <c r="K206" s="193" t="s">
        <v>21</v>
      </c>
      <c r="L206" s="60"/>
      <c r="M206" s="198" t="s">
        <v>21</v>
      </c>
      <c r="N206" s="199" t="s">
        <v>44</v>
      </c>
      <c r="O206" s="41"/>
      <c r="P206" s="200">
        <f aca="true" t="shared" si="1" ref="P206:P244">O206*H206</f>
        <v>0</v>
      </c>
      <c r="Q206" s="200">
        <v>0</v>
      </c>
      <c r="R206" s="200">
        <f aca="true" t="shared" si="2" ref="R206:R244">Q206*H206</f>
        <v>0</v>
      </c>
      <c r="S206" s="200">
        <v>0</v>
      </c>
      <c r="T206" s="201">
        <f aca="true" t="shared" si="3" ref="T206:T244">S206*H206</f>
        <v>0</v>
      </c>
      <c r="AR206" s="23" t="s">
        <v>224</v>
      </c>
      <c r="AT206" s="23" t="s">
        <v>138</v>
      </c>
      <c r="AU206" s="23" t="s">
        <v>83</v>
      </c>
      <c r="AY206" s="23" t="s">
        <v>135</v>
      </c>
      <c r="BE206" s="202">
        <f aca="true" t="shared" si="4" ref="BE206:BE244">IF(N206="základní",J206,0)</f>
        <v>0</v>
      </c>
      <c r="BF206" s="202">
        <f aca="true" t="shared" si="5" ref="BF206:BF244">IF(N206="snížená",J206,0)</f>
        <v>0</v>
      </c>
      <c r="BG206" s="202">
        <f aca="true" t="shared" si="6" ref="BG206:BG244">IF(N206="zákl. přenesená",J206,0)</f>
        <v>0</v>
      </c>
      <c r="BH206" s="202">
        <f aca="true" t="shared" si="7" ref="BH206:BH244">IF(N206="sníž. přenesená",J206,0)</f>
        <v>0</v>
      </c>
      <c r="BI206" s="202">
        <f aca="true" t="shared" si="8" ref="BI206:BI244">IF(N206="nulová",J206,0)</f>
        <v>0</v>
      </c>
      <c r="BJ206" s="23" t="s">
        <v>81</v>
      </c>
      <c r="BK206" s="202">
        <f aca="true" t="shared" si="9" ref="BK206:BK244">ROUND(I206*H206,2)</f>
        <v>0</v>
      </c>
      <c r="BL206" s="23" t="s">
        <v>224</v>
      </c>
      <c r="BM206" s="23" t="s">
        <v>371</v>
      </c>
    </row>
    <row r="207" spans="2:65" s="1" customFormat="1" ht="16.5" customHeight="1">
      <c r="B207" s="40"/>
      <c r="C207" s="236" t="s">
        <v>372</v>
      </c>
      <c r="D207" s="236" t="s">
        <v>255</v>
      </c>
      <c r="E207" s="237" t="s">
        <v>373</v>
      </c>
      <c r="F207" s="238" t="s">
        <v>374</v>
      </c>
      <c r="G207" s="239" t="s">
        <v>375</v>
      </c>
      <c r="H207" s="240">
        <v>2</v>
      </c>
      <c r="I207" s="241"/>
      <c r="J207" s="242">
        <f t="shared" si="0"/>
        <v>0</v>
      </c>
      <c r="K207" s="238" t="s">
        <v>21</v>
      </c>
      <c r="L207" s="243"/>
      <c r="M207" s="244" t="s">
        <v>21</v>
      </c>
      <c r="N207" s="245" t="s">
        <v>44</v>
      </c>
      <c r="O207" s="41"/>
      <c r="P207" s="200">
        <f t="shared" si="1"/>
        <v>0</v>
      </c>
      <c r="Q207" s="200">
        <v>0</v>
      </c>
      <c r="R207" s="200">
        <f t="shared" si="2"/>
        <v>0</v>
      </c>
      <c r="S207" s="200">
        <v>0</v>
      </c>
      <c r="T207" s="201">
        <f t="shared" si="3"/>
        <v>0</v>
      </c>
      <c r="AR207" s="23" t="s">
        <v>311</v>
      </c>
      <c r="AT207" s="23" t="s">
        <v>255</v>
      </c>
      <c r="AU207" s="23" t="s">
        <v>83</v>
      </c>
      <c r="AY207" s="23" t="s">
        <v>135</v>
      </c>
      <c r="BE207" s="202">
        <f t="shared" si="4"/>
        <v>0</v>
      </c>
      <c r="BF207" s="202">
        <f t="shared" si="5"/>
        <v>0</v>
      </c>
      <c r="BG207" s="202">
        <f t="shared" si="6"/>
        <v>0</v>
      </c>
      <c r="BH207" s="202">
        <f t="shared" si="7"/>
        <v>0</v>
      </c>
      <c r="BI207" s="202">
        <f t="shared" si="8"/>
        <v>0</v>
      </c>
      <c r="BJ207" s="23" t="s">
        <v>81</v>
      </c>
      <c r="BK207" s="202">
        <f t="shared" si="9"/>
        <v>0</v>
      </c>
      <c r="BL207" s="23" t="s">
        <v>224</v>
      </c>
      <c r="BM207" s="23" t="s">
        <v>376</v>
      </c>
    </row>
    <row r="208" spans="2:65" s="1" customFormat="1" ht="16.5" customHeight="1">
      <c r="B208" s="40"/>
      <c r="C208" s="236" t="s">
        <v>377</v>
      </c>
      <c r="D208" s="236" t="s">
        <v>255</v>
      </c>
      <c r="E208" s="237" t="s">
        <v>378</v>
      </c>
      <c r="F208" s="238" t="s">
        <v>379</v>
      </c>
      <c r="G208" s="239" t="s">
        <v>375</v>
      </c>
      <c r="H208" s="240">
        <v>4</v>
      </c>
      <c r="I208" s="241"/>
      <c r="J208" s="242">
        <f t="shared" si="0"/>
        <v>0</v>
      </c>
      <c r="K208" s="238" t="s">
        <v>21</v>
      </c>
      <c r="L208" s="243"/>
      <c r="M208" s="244" t="s">
        <v>21</v>
      </c>
      <c r="N208" s="245" t="s">
        <v>44</v>
      </c>
      <c r="O208" s="41"/>
      <c r="P208" s="200">
        <f t="shared" si="1"/>
        <v>0</v>
      </c>
      <c r="Q208" s="200">
        <v>0</v>
      </c>
      <c r="R208" s="200">
        <f t="shared" si="2"/>
        <v>0</v>
      </c>
      <c r="S208" s="200">
        <v>0</v>
      </c>
      <c r="T208" s="201">
        <f t="shared" si="3"/>
        <v>0</v>
      </c>
      <c r="AR208" s="23" t="s">
        <v>311</v>
      </c>
      <c r="AT208" s="23" t="s">
        <v>255</v>
      </c>
      <c r="AU208" s="23" t="s">
        <v>83</v>
      </c>
      <c r="AY208" s="23" t="s">
        <v>135</v>
      </c>
      <c r="BE208" s="202">
        <f t="shared" si="4"/>
        <v>0</v>
      </c>
      <c r="BF208" s="202">
        <f t="shared" si="5"/>
        <v>0</v>
      </c>
      <c r="BG208" s="202">
        <f t="shared" si="6"/>
        <v>0</v>
      </c>
      <c r="BH208" s="202">
        <f t="shared" si="7"/>
        <v>0</v>
      </c>
      <c r="BI208" s="202">
        <f t="shared" si="8"/>
        <v>0</v>
      </c>
      <c r="BJ208" s="23" t="s">
        <v>81</v>
      </c>
      <c r="BK208" s="202">
        <f t="shared" si="9"/>
        <v>0</v>
      </c>
      <c r="BL208" s="23" t="s">
        <v>224</v>
      </c>
      <c r="BM208" s="23" t="s">
        <v>380</v>
      </c>
    </row>
    <row r="209" spans="2:65" s="1" customFormat="1" ht="16.5" customHeight="1">
      <c r="B209" s="40"/>
      <c r="C209" s="236" t="s">
        <v>381</v>
      </c>
      <c r="D209" s="236" t="s">
        <v>255</v>
      </c>
      <c r="E209" s="237" t="s">
        <v>382</v>
      </c>
      <c r="F209" s="238" t="s">
        <v>383</v>
      </c>
      <c r="G209" s="239" t="s">
        <v>375</v>
      </c>
      <c r="H209" s="240">
        <v>7</v>
      </c>
      <c r="I209" s="241"/>
      <c r="J209" s="242">
        <f t="shared" si="0"/>
        <v>0</v>
      </c>
      <c r="K209" s="238" t="s">
        <v>21</v>
      </c>
      <c r="L209" s="243"/>
      <c r="M209" s="244" t="s">
        <v>21</v>
      </c>
      <c r="N209" s="245" t="s">
        <v>44</v>
      </c>
      <c r="O209" s="41"/>
      <c r="P209" s="200">
        <f t="shared" si="1"/>
        <v>0</v>
      </c>
      <c r="Q209" s="200">
        <v>0</v>
      </c>
      <c r="R209" s="200">
        <f t="shared" si="2"/>
        <v>0</v>
      </c>
      <c r="S209" s="200">
        <v>0</v>
      </c>
      <c r="T209" s="201">
        <f t="shared" si="3"/>
        <v>0</v>
      </c>
      <c r="AR209" s="23" t="s">
        <v>311</v>
      </c>
      <c r="AT209" s="23" t="s">
        <v>255</v>
      </c>
      <c r="AU209" s="23" t="s">
        <v>83</v>
      </c>
      <c r="AY209" s="23" t="s">
        <v>135</v>
      </c>
      <c r="BE209" s="202">
        <f t="shared" si="4"/>
        <v>0</v>
      </c>
      <c r="BF209" s="202">
        <f t="shared" si="5"/>
        <v>0</v>
      </c>
      <c r="BG209" s="202">
        <f t="shared" si="6"/>
        <v>0</v>
      </c>
      <c r="BH209" s="202">
        <f t="shared" si="7"/>
        <v>0</v>
      </c>
      <c r="BI209" s="202">
        <f t="shared" si="8"/>
        <v>0</v>
      </c>
      <c r="BJ209" s="23" t="s">
        <v>81</v>
      </c>
      <c r="BK209" s="202">
        <f t="shared" si="9"/>
        <v>0</v>
      </c>
      <c r="BL209" s="23" t="s">
        <v>224</v>
      </c>
      <c r="BM209" s="23" t="s">
        <v>384</v>
      </c>
    </row>
    <row r="210" spans="2:65" s="1" customFormat="1" ht="16.5" customHeight="1">
      <c r="B210" s="40"/>
      <c r="C210" s="236" t="s">
        <v>385</v>
      </c>
      <c r="D210" s="236" t="s">
        <v>255</v>
      </c>
      <c r="E210" s="237" t="s">
        <v>386</v>
      </c>
      <c r="F210" s="238" t="s">
        <v>387</v>
      </c>
      <c r="G210" s="239" t="s">
        <v>375</v>
      </c>
      <c r="H210" s="240">
        <v>7</v>
      </c>
      <c r="I210" s="241"/>
      <c r="J210" s="242">
        <f t="shared" si="0"/>
        <v>0</v>
      </c>
      <c r="K210" s="238" t="s">
        <v>21</v>
      </c>
      <c r="L210" s="243"/>
      <c r="M210" s="244" t="s">
        <v>21</v>
      </c>
      <c r="N210" s="245" t="s">
        <v>44</v>
      </c>
      <c r="O210" s="41"/>
      <c r="P210" s="200">
        <f t="shared" si="1"/>
        <v>0</v>
      </c>
      <c r="Q210" s="200">
        <v>0</v>
      </c>
      <c r="R210" s="200">
        <f t="shared" si="2"/>
        <v>0</v>
      </c>
      <c r="S210" s="200">
        <v>0</v>
      </c>
      <c r="T210" s="201">
        <f t="shared" si="3"/>
        <v>0</v>
      </c>
      <c r="AR210" s="23" t="s">
        <v>311</v>
      </c>
      <c r="AT210" s="23" t="s">
        <v>255</v>
      </c>
      <c r="AU210" s="23" t="s">
        <v>83</v>
      </c>
      <c r="AY210" s="23" t="s">
        <v>135</v>
      </c>
      <c r="BE210" s="202">
        <f t="shared" si="4"/>
        <v>0</v>
      </c>
      <c r="BF210" s="202">
        <f t="shared" si="5"/>
        <v>0</v>
      </c>
      <c r="BG210" s="202">
        <f t="shared" si="6"/>
        <v>0</v>
      </c>
      <c r="BH210" s="202">
        <f t="shared" si="7"/>
        <v>0</v>
      </c>
      <c r="BI210" s="202">
        <f t="shared" si="8"/>
        <v>0</v>
      </c>
      <c r="BJ210" s="23" t="s">
        <v>81</v>
      </c>
      <c r="BK210" s="202">
        <f t="shared" si="9"/>
        <v>0</v>
      </c>
      <c r="BL210" s="23" t="s">
        <v>224</v>
      </c>
      <c r="BM210" s="23" t="s">
        <v>388</v>
      </c>
    </row>
    <row r="211" spans="2:65" s="1" customFormat="1" ht="16.5" customHeight="1">
      <c r="B211" s="40"/>
      <c r="C211" s="236" t="s">
        <v>389</v>
      </c>
      <c r="D211" s="236" t="s">
        <v>255</v>
      </c>
      <c r="E211" s="237" t="s">
        <v>390</v>
      </c>
      <c r="F211" s="238" t="s">
        <v>391</v>
      </c>
      <c r="G211" s="239" t="s">
        <v>375</v>
      </c>
      <c r="H211" s="240">
        <v>1</v>
      </c>
      <c r="I211" s="241"/>
      <c r="J211" s="242">
        <f t="shared" si="0"/>
        <v>0</v>
      </c>
      <c r="K211" s="238" t="s">
        <v>21</v>
      </c>
      <c r="L211" s="243"/>
      <c r="M211" s="244" t="s">
        <v>21</v>
      </c>
      <c r="N211" s="245" t="s">
        <v>44</v>
      </c>
      <c r="O211" s="41"/>
      <c r="P211" s="200">
        <f t="shared" si="1"/>
        <v>0</v>
      </c>
      <c r="Q211" s="200">
        <v>0</v>
      </c>
      <c r="R211" s="200">
        <f t="shared" si="2"/>
        <v>0</v>
      </c>
      <c r="S211" s="200">
        <v>0</v>
      </c>
      <c r="T211" s="201">
        <f t="shared" si="3"/>
        <v>0</v>
      </c>
      <c r="AR211" s="23" t="s">
        <v>311</v>
      </c>
      <c r="AT211" s="23" t="s">
        <v>255</v>
      </c>
      <c r="AU211" s="23" t="s">
        <v>83</v>
      </c>
      <c r="AY211" s="23" t="s">
        <v>135</v>
      </c>
      <c r="BE211" s="202">
        <f t="shared" si="4"/>
        <v>0</v>
      </c>
      <c r="BF211" s="202">
        <f t="shared" si="5"/>
        <v>0</v>
      </c>
      <c r="BG211" s="202">
        <f t="shared" si="6"/>
        <v>0</v>
      </c>
      <c r="BH211" s="202">
        <f t="shared" si="7"/>
        <v>0</v>
      </c>
      <c r="BI211" s="202">
        <f t="shared" si="8"/>
        <v>0</v>
      </c>
      <c r="BJ211" s="23" t="s">
        <v>81</v>
      </c>
      <c r="BK211" s="202">
        <f t="shared" si="9"/>
        <v>0</v>
      </c>
      <c r="BL211" s="23" t="s">
        <v>224</v>
      </c>
      <c r="BM211" s="23" t="s">
        <v>392</v>
      </c>
    </row>
    <row r="212" spans="2:65" s="1" customFormat="1" ht="16.5" customHeight="1">
      <c r="B212" s="40"/>
      <c r="C212" s="236" t="s">
        <v>393</v>
      </c>
      <c r="D212" s="236" t="s">
        <v>255</v>
      </c>
      <c r="E212" s="237" t="s">
        <v>394</v>
      </c>
      <c r="F212" s="238" t="s">
        <v>395</v>
      </c>
      <c r="G212" s="239" t="s">
        <v>375</v>
      </c>
      <c r="H212" s="240">
        <v>2</v>
      </c>
      <c r="I212" s="241"/>
      <c r="J212" s="242">
        <f t="shared" si="0"/>
        <v>0</v>
      </c>
      <c r="K212" s="238" t="s">
        <v>21</v>
      </c>
      <c r="L212" s="243"/>
      <c r="M212" s="244" t="s">
        <v>21</v>
      </c>
      <c r="N212" s="245" t="s">
        <v>44</v>
      </c>
      <c r="O212" s="41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AR212" s="23" t="s">
        <v>311</v>
      </c>
      <c r="AT212" s="23" t="s">
        <v>255</v>
      </c>
      <c r="AU212" s="23" t="s">
        <v>83</v>
      </c>
      <c r="AY212" s="23" t="s">
        <v>135</v>
      </c>
      <c r="BE212" s="202">
        <f t="shared" si="4"/>
        <v>0</v>
      </c>
      <c r="BF212" s="202">
        <f t="shared" si="5"/>
        <v>0</v>
      </c>
      <c r="BG212" s="202">
        <f t="shared" si="6"/>
        <v>0</v>
      </c>
      <c r="BH212" s="202">
        <f t="shared" si="7"/>
        <v>0</v>
      </c>
      <c r="BI212" s="202">
        <f t="shared" si="8"/>
        <v>0</v>
      </c>
      <c r="BJ212" s="23" t="s">
        <v>81</v>
      </c>
      <c r="BK212" s="202">
        <f t="shared" si="9"/>
        <v>0</v>
      </c>
      <c r="BL212" s="23" t="s">
        <v>224</v>
      </c>
      <c r="BM212" s="23" t="s">
        <v>396</v>
      </c>
    </row>
    <row r="213" spans="2:65" s="1" customFormat="1" ht="16.5" customHeight="1">
      <c r="B213" s="40"/>
      <c r="C213" s="236" t="s">
        <v>397</v>
      </c>
      <c r="D213" s="236" t="s">
        <v>255</v>
      </c>
      <c r="E213" s="237" t="s">
        <v>398</v>
      </c>
      <c r="F213" s="238" t="s">
        <v>399</v>
      </c>
      <c r="G213" s="239" t="s">
        <v>324</v>
      </c>
      <c r="H213" s="240">
        <v>3</v>
      </c>
      <c r="I213" s="241"/>
      <c r="J213" s="242">
        <f t="shared" si="0"/>
        <v>0</v>
      </c>
      <c r="K213" s="238" t="s">
        <v>21</v>
      </c>
      <c r="L213" s="243"/>
      <c r="M213" s="244" t="s">
        <v>21</v>
      </c>
      <c r="N213" s="245" t="s">
        <v>44</v>
      </c>
      <c r="O213" s="41"/>
      <c r="P213" s="200">
        <f t="shared" si="1"/>
        <v>0</v>
      </c>
      <c r="Q213" s="200">
        <v>0</v>
      </c>
      <c r="R213" s="200">
        <f t="shared" si="2"/>
        <v>0</v>
      </c>
      <c r="S213" s="200">
        <v>0</v>
      </c>
      <c r="T213" s="201">
        <f t="shared" si="3"/>
        <v>0</v>
      </c>
      <c r="AR213" s="23" t="s">
        <v>311</v>
      </c>
      <c r="AT213" s="23" t="s">
        <v>255</v>
      </c>
      <c r="AU213" s="23" t="s">
        <v>83</v>
      </c>
      <c r="AY213" s="23" t="s">
        <v>135</v>
      </c>
      <c r="BE213" s="202">
        <f t="shared" si="4"/>
        <v>0</v>
      </c>
      <c r="BF213" s="202">
        <f t="shared" si="5"/>
        <v>0</v>
      </c>
      <c r="BG213" s="202">
        <f t="shared" si="6"/>
        <v>0</v>
      </c>
      <c r="BH213" s="202">
        <f t="shared" si="7"/>
        <v>0</v>
      </c>
      <c r="BI213" s="202">
        <f t="shared" si="8"/>
        <v>0</v>
      </c>
      <c r="BJ213" s="23" t="s">
        <v>81</v>
      </c>
      <c r="BK213" s="202">
        <f t="shared" si="9"/>
        <v>0</v>
      </c>
      <c r="BL213" s="23" t="s">
        <v>224</v>
      </c>
      <c r="BM213" s="23" t="s">
        <v>400</v>
      </c>
    </row>
    <row r="214" spans="2:65" s="1" customFormat="1" ht="16.5" customHeight="1">
      <c r="B214" s="40"/>
      <c r="C214" s="236" t="s">
        <v>401</v>
      </c>
      <c r="D214" s="236" t="s">
        <v>255</v>
      </c>
      <c r="E214" s="237" t="s">
        <v>402</v>
      </c>
      <c r="F214" s="238" t="s">
        <v>403</v>
      </c>
      <c r="G214" s="239" t="s">
        <v>324</v>
      </c>
      <c r="H214" s="240">
        <v>5</v>
      </c>
      <c r="I214" s="241"/>
      <c r="J214" s="242">
        <f t="shared" si="0"/>
        <v>0</v>
      </c>
      <c r="K214" s="238" t="s">
        <v>21</v>
      </c>
      <c r="L214" s="243"/>
      <c r="M214" s="244" t="s">
        <v>21</v>
      </c>
      <c r="N214" s="245" t="s">
        <v>44</v>
      </c>
      <c r="O214" s="41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AR214" s="23" t="s">
        <v>311</v>
      </c>
      <c r="AT214" s="23" t="s">
        <v>255</v>
      </c>
      <c r="AU214" s="23" t="s">
        <v>83</v>
      </c>
      <c r="AY214" s="23" t="s">
        <v>135</v>
      </c>
      <c r="BE214" s="202">
        <f t="shared" si="4"/>
        <v>0</v>
      </c>
      <c r="BF214" s="202">
        <f t="shared" si="5"/>
        <v>0</v>
      </c>
      <c r="BG214" s="202">
        <f t="shared" si="6"/>
        <v>0</v>
      </c>
      <c r="BH214" s="202">
        <f t="shared" si="7"/>
        <v>0</v>
      </c>
      <c r="BI214" s="202">
        <f t="shared" si="8"/>
        <v>0</v>
      </c>
      <c r="BJ214" s="23" t="s">
        <v>81</v>
      </c>
      <c r="BK214" s="202">
        <f t="shared" si="9"/>
        <v>0</v>
      </c>
      <c r="BL214" s="23" t="s">
        <v>224</v>
      </c>
      <c r="BM214" s="23" t="s">
        <v>404</v>
      </c>
    </row>
    <row r="215" spans="2:65" s="1" customFormat="1" ht="16.5" customHeight="1">
      <c r="B215" s="40"/>
      <c r="C215" s="236" t="s">
        <v>405</v>
      </c>
      <c r="D215" s="236" t="s">
        <v>255</v>
      </c>
      <c r="E215" s="237" t="s">
        <v>406</v>
      </c>
      <c r="F215" s="238" t="s">
        <v>407</v>
      </c>
      <c r="G215" s="239" t="s">
        <v>324</v>
      </c>
      <c r="H215" s="240">
        <v>10</v>
      </c>
      <c r="I215" s="241"/>
      <c r="J215" s="242">
        <f t="shared" si="0"/>
        <v>0</v>
      </c>
      <c r="K215" s="238" t="s">
        <v>21</v>
      </c>
      <c r="L215" s="243"/>
      <c r="M215" s="244" t="s">
        <v>21</v>
      </c>
      <c r="N215" s="245" t="s">
        <v>44</v>
      </c>
      <c r="O215" s="41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AR215" s="23" t="s">
        <v>311</v>
      </c>
      <c r="AT215" s="23" t="s">
        <v>255</v>
      </c>
      <c r="AU215" s="23" t="s">
        <v>83</v>
      </c>
      <c r="AY215" s="23" t="s">
        <v>135</v>
      </c>
      <c r="BE215" s="202">
        <f t="shared" si="4"/>
        <v>0</v>
      </c>
      <c r="BF215" s="202">
        <f t="shared" si="5"/>
        <v>0</v>
      </c>
      <c r="BG215" s="202">
        <f t="shared" si="6"/>
        <v>0</v>
      </c>
      <c r="BH215" s="202">
        <f t="shared" si="7"/>
        <v>0</v>
      </c>
      <c r="BI215" s="202">
        <f t="shared" si="8"/>
        <v>0</v>
      </c>
      <c r="BJ215" s="23" t="s">
        <v>81</v>
      </c>
      <c r="BK215" s="202">
        <f t="shared" si="9"/>
        <v>0</v>
      </c>
      <c r="BL215" s="23" t="s">
        <v>224</v>
      </c>
      <c r="BM215" s="23" t="s">
        <v>408</v>
      </c>
    </row>
    <row r="216" spans="2:65" s="1" customFormat="1" ht="16.5" customHeight="1">
      <c r="B216" s="40"/>
      <c r="C216" s="236" t="s">
        <v>409</v>
      </c>
      <c r="D216" s="236" t="s">
        <v>255</v>
      </c>
      <c r="E216" s="237" t="s">
        <v>410</v>
      </c>
      <c r="F216" s="238" t="s">
        <v>411</v>
      </c>
      <c r="G216" s="239" t="s">
        <v>324</v>
      </c>
      <c r="H216" s="240">
        <v>85</v>
      </c>
      <c r="I216" s="241"/>
      <c r="J216" s="242">
        <f t="shared" si="0"/>
        <v>0</v>
      </c>
      <c r="K216" s="238" t="s">
        <v>21</v>
      </c>
      <c r="L216" s="243"/>
      <c r="M216" s="244" t="s">
        <v>21</v>
      </c>
      <c r="N216" s="245" t="s">
        <v>44</v>
      </c>
      <c r="O216" s="41"/>
      <c r="P216" s="200">
        <f t="shared" si="1"/>
        <v>0</v>
      </c>
      <c r="Q216" s="200">
        <v>0</v>
      </c>
      <c r="R216" s="200">
        <f t="shared" si="2"/>
        <v>0</v>
      </c>
      <c r="S216" s="200">
        <v>0</v>
      </c>
      <c r="T216" s="201">
        <f t="shared" si="3"/>
        <v>0</v>
      </c>
      <c r="AR216" s="23" t="s">
        <v>311</v>
      </c>
      <c r="AT216" s="23" t="s">
        <v>255</v>
      </c>
      <c r="AU216" s="23" t="s">
        <v>83</v>
      </c>
      <c r="AY216" s="23" t="s">
        <v>135</v>
      </c>
      <c r="BE216" s="202">
        <f t="shared" si="4"/>
        <v>0</v>
      </c>
      <c r="BF216" s="202">
        <f t="shared" si="5"/>
        <v>0</v>
      </c>
      <c r="BG216" s="202">
        <f t="shared" si="6"/>
        <v>0</v>
      </c>
      <c r="BH216" s="202">
        <f t="shared" si="7"/>
        <v>0</v>
      </c>
      <c r="BI216" s="202">
        <f t="shared" si="8"/>
        <v>0</v>
      </c>
      <c r="BJ216" s="23" t="s">
        <v>81</v>
      </c>
      <c r="BK216" s="202">
        <f t="shared" si="9"/>
        <v>0</v>
      </c>
      <c r="BL216" s="23" t="s">
        <v>224</v>
      </c>
      <c r="BM216" s="23" t="s">
        <v>412</v>
      </c>
    </row>
    <row r="217" spans="2:65" s="1" customFormat="1" ht="16.5" customHeight="1">
      <c r="B217" s="40"/>
      <c r="C217" s="236" t="s">
        <v>413</v>
      </c>
      <c r="D217" s="236" t="s">
        <v>255</v>
      </c>
      <c r="E217" s="237" t="s">
        <v>414</v>
      </c>
      <c r="F217" s="238" t="s">
        <v>415</v>
      </c>
      <c r="G217" s="239" t="s">
        <v>158</v>
      </c>
      <c r="H217" s="240">
        <v>1</v>
      </c>
      <c r="I217" s="241"/>
      <c r="J217" s="242">
        <f t="shared" si="0"/>
        <v>0</v>
      </c>
      <c r="K217" s="238" t="s">
        <v>21</v>
      </c>
      <c r="L217" s="243"/>
      <c r="M217" s="244" t="s">
        <v>21</v>
      </c>
      <c r="N217" s="245" t="s">
        <v>44</v>
      </c>
      <c r="O217" s="41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AR217" s="23" t="s">
        <v>311</v>
      </c>
      <c r="AT217" s="23" t="s">
        <v>255</v>
      </c>
      <c r="AU217" s="23" t="s">
        <v>83</v>
      </c>
      <c r="AY217" s="23" t="s">
        <v>135</v>
      </c>
      <c r="BE217" s="202">
        <f t="shared" si="4"/>
        <v>0</v>
      </c>
      <c r="BF217" s="202">
        <f t="shared" si="5"/>
        <v>0</v>
      </c>
      <c r="BG217" s="202">
        <f t="shared" si="6"/>
        <v>0</v>
      </c>
      <c r="BH217" s="202">
        <f t="shared" si="7"/>
        <v>0</v>
      </c>
      <c r="BI217" s="202">
        <f t="shared" si="8"/>
        <v>0</v>
      </c>
      <c r="BJ217" s="23" t="s">
        <v>81</v>
      </c>
      <c r="BK217" s="202">
        <f t="shared" si="9"/>
        <v>0</v>
      </c>
      <c r="BL217" s="23" t="s">
        <v>224</v>
      </c>
      <c r="BM217" s="23" t="s">
        <v>416</v>
      </c>
    </row>
    <row r="218" spans="2:65" s="1" customFormat="1" ht="16.5" customHeight="1">
      <c r="B218" s="40"/>
      <c r="C218" s="236" t="s">
        <v>417</v>
      </c>
      <c r="D218" s="236" t="s">
        <v>255</v>
      </c>
      <c r="E218" s="237" t="s">
        <v>418</v>
      </c>
      <c r="F218" s="238" t="s">
        <v>419</v>
      </c>
      <c r="G218" s="239" t="s">
        <v>375</v>
      </c>
      <c r="H218" s="240">
        <v>1</v>
      </c>
      <c r="I218" s="241"/>
      <c r="J218" s="242">
        <f t="shared" si="0"/>
        <v>0</v>
      </c>
      <c r="K218" s="238" t="s">
        <v>21</v>
      </c>
      <c r="L218" s="243"/>
      <c r="M218" s="244" t="s">
        <v>21</v>
      </c>
      <c r="N218" s="245" t="s">
        <v>44</v>
      </c>
      <c r="O218" s="41"/>
      <c r="P218" s="200">
        <f t="shared" si="1"/>
        <v>0</v>
      </c>
      <c r="Q218" s="200">
        <v>0</v>
      </c>
      <c r="R218" s="200">
        <f t="shared" si="2"/>
        <v>0</v>
      </c>
      <c r="S218" s="200">
        <v>0</v>
      </c>
      <c r="T218" s="201">
        <f t="shared" si="3"/>
        <v>0</v>
      </c>
      <c r="AR218" s="23" t="s">
        <v>311</v>
      </c>
      <c r="AT218" s="23" t="s">
        <v>255</v>
      </c>
      <c r="AU218" s="23" t="s">
        <v>83</v>
      </c>
      <c r="AY218" s="23" t="s">
        <v>135</v>
      </c>
      <c r="BE218" s="202">
        <f t="shared" si="4"/>
        <v>0</v>
      </c>
      <c r="BF218" s="202">
        <f t="shared" si="5"/>
        <v>0</v>
      </c>
      <c r="BG218" s="202">
        <f t="shared" si="6"/>
        <v>0</v>
      </c>
      <c r="BH218" s="202">
        <f t="shared" si="7"/>
        <v>0</v>
      </c>
      <c r="BI218" s="202">
        <f t="shared" si="8"/>
        <v>0</v>
      </c>
      <c r="BJ218" s="23" t="s">
        <v>81</v>
      </c>
      <c r="BK218" s="202">
        <f t="shared" si="9"/>
        <v>0</v>
      </c>
      <c r="BL218" s="23" t="s">
        <v>224</v>
      </c>
      <c r="BM218" s="23" t="s">
        <v>420</v>
      </c>
    </row>
    <row r="219" spans="2:65" s="1" customFormat="1" ht="16.5" customHeight="1">
      <c r="B219" s="40"/>
      <c r="C219" s="236" t="s">
        <v>421</v>
      </c>
      <c r="D219" s="236" t="s">
        <v>255</v>
      </c>
      <c r="E219" s="237" t="s">
        <v>422</v>
      </c>
      <c r="F219" s="238" t="s">
        <v>423</v>
      </c>
      <c r="G219" s="239" t="s">
        <v>375</v>
      </c>
      <c r="H219" s="240">
        <v>7</v>
      </c>
      <c r="I219" s="241"/>
      <c r="J219" s="242">
        <f t="shared" si="0"/>
        <v>0</v>
      </c>
      <c r="K219" s="238" t="s">
        <v>21</v>
      </c>
      <c r="L219" s="243"/>
      <c r="M219" s="244" t="s">
        <v>21</v>
      </c>
      <c r="N219" s="245" t="s">
        <v>44</v>
      </c>
      <c r="O219" s="41"/>
      <c r="P219" s="200">
        <f t="shared" si="1"/>
        <v>0</v>
      </c>
      <c r="Q219" s="200">
        <v>0</v>
      </c>
      <c r="R219" s="200">
        <f t="shared" si="2"/>
        <v>0</v>
      </c>
      <c r="S219" s="200">
        <v>0</v>
      </c>
      <c r="T219" s="201">
        <f t="shared" si="3"/>
        <v>0</v>
      </c>
      <c r="AR219" s="23" t="s">
        <v>311</v>
      </c>
      <c r="AT219" s="23" t="s">
        <v>255</v>
      </c>
      <c r="AU219" s="23" t="s">
        <v>83</v>
      </c>
      <c r="AY219" s="23" t="s">
        <v>135</v>
      </c>
      <c r="BE219" s="202">
        <f t="shared" si="4"/>
        <v>0</v>
      </c>
      <c r="BF219" s="202">
        <f t="shared" si="5"/>
        <v>0</v>
      </c>
      <c r="BG219" s="202">
        <f t="shared" si="6"/>
        <v>0</v>
      </c>
      <c r="BH219" s="202">
        <f t="shared" si="7"/>
        <v>0</v>
      </c>
      <c r="BI219" s="202">
        <f t="shared" si="8"/>
        <v>0</v>
      </c>
      <c r="BJ219" s="23" t="s">
        <v>81</v>
      </c>
      <c r="BK219" s="202">
        <f t="shared" si="9"/>
        <v>0</v>
      </c>
      <c r="BL219" s="23" t="s">
        <v>224</v>
      </c>
      <c r="BM219" s="23" t="s">
        <v>424</v>
      </c>
    </row>
    <row r="220" spans="2:65" s="1" customFormat="1" ht="16.5" customHeight="1">
      <c r="B220" s="40"/>
      <c r="C220" s="191" t="s">
        <v>425</v>
      </c>
      <c r="D220" s="191" t="s">
        <v>138</v>
      </c>
      <c r="E220" s="192" t="s">
        <v>426</v>
      </c>
      <c r="F220" s="193" t="s">
        <v>427</v>
      </c>
      <c r="G220" s="194" t="s">
        <v>375</v>
      </c>
      <c r="H220" s="195">
        <v>2</v>
      </c>
      <c r="I220" s="196"/>
      <c r="J220" s="197">
        <f t="shared" si="0"/>
        <v>0</v>
      </c>
      <c r="K220" s="193" t="s">
        <v>21</v>
      </c>
      <c r="L220" s="60"/>
      <c r="M220" s="198" t="s">
        <v>21</v>
      </c>
      <c r="N220" s="199" t="s">
        <v>44</v>
      </c>
      <c r="O220" s="41"/>
      <c r="P220" s="200">
        <f t="shared" si="1"/>
        <v>0</v>
      </c>
      <c r="Q220" s="200">
        <v>0</v>
      </c>
      <c r="R220" s="200">
        <f t="shared" si="2"/>
        <v>0</v>
      </c>
      <c r="S220" s="200">
        <v>0</v>
      </c>
      <c r="T220" s="201">
        <f t="shared" si="3"/>
        <v>0</v>
      </c>
      <c r="AR220" s="23" t="s">
        <v>224</v>
      </c>
      <c r="AT220" s="23" t="s">
        <v>138</v>
      </c>
      <c r="AU220" s="23" t="s">
        <v>83</v>
      </c>
      <c r="AY220" s="23" t="s">
        <v>135</v>
      </c>
      <c r="BE220" s="202">
        <f t="shared" si="4"/>
        <v>0</v>
      </c>
      <c r="BF220" s="202">
        <f t="shared" si="5"/>
        <v>0</v>
      </c>
      <c r="BG220" s="202">
        <f t="shared" si="6"/>
        <v>0</v>
      </c>
      <c r="BH220" s="202">
        <f t="shared" si="7"/>
        <v>0</v>
      </c>
      <c r="BI220" s="202">
        <f t="shared" si="8"/>
        <v>0</v>
      </c>
      <c r="BJ220" s="23" t="s">
        <v>81</v>
      </c>
      <c r="BK220" s="202">
        <f t="shared" si="9"/>
        <v>0</v>
      </c>
      <c r="BL220" s="23" t="s">
        <v>224</v>
      </c>
      <c r="BM220" s="23" t="s">
        <v>428</v>
      </c>
    </row>
    <row r="221" spans="2:65" s="1" customFormat="1" ht="16.5" customHeight="1">
      <c r="B221" s="40"/>
      <c r="C221" s="191" t="s">
        <v>429</v>
      </c>
      <c r="D221" s="191" t="s">
        <v>138</v>
      </c>
      <c r="E221" s="192" t="s">
        <v>430</v>
      </c>
      <c r="F221" s="193" t="s">
        <v>431</v>
      </c>
      <c r="G221" s="194" t="s">
        <v>375</v>
      </c>
      <c r="H221" s="195">
        <v>7</v>
      </c>
      <c r="I221" s="196"/>
      <c r="J221" s="197">
        <f t="shared" si="0"/>
        <v>0</v>
      </c>
      <c r="K221" s="193" t="s">
        <v>21</v>
      </c>
      <c r="L221" s="60"/>
      <c r="M221" s="198" t="s">
        <v>21</v>
      </c>
      <c r="N221" s="199" t="s">
        <v>44</v>
      </c>
      <c r="O221" s="41"/>
      <c r="P221" s="200">
        <f t="shared" si="1"/>
        <v>0</v>
      </c>
      <c r="Q221" s="200">
        <v>0</v>
      </c>
      <c r="R221" s="200">
        <f t="shared" si="2"/>
        <v>0</v>
      </c>
      <c r="S221" s="200">
        <v>0</v>
      </c>
      <c r="T221" s="201">
        <f t="shared" si="3"/>
        <v>0</v>
      </c>
      <c r="AR221" s="23" t="s">
        <v>224</v>
      </c>
      <c r="AT221" s="23" t="s">
        <v>138</v>
      </c>
      <c r="AU221" s="23" t="s">
        <v>83</v>
      </c>
      <c r="AY221" s="23" t="s">
        <v>135</v>
      </c>
      <c r="BE221" s="202">
        <f t="shared" si="4"/>
        <v>0</v>
      </c>
      <c r="BF221" s="202">
        <f t="shared" si="5"/>
        <v>0</v>
      </c>
      <c r="BG221" s="202">
        <f t="shared" si="6"/>
        <v>0</v>
      </c>
      <c r="BH221" s="202">
        <f t="shared" si="7"/>
        <v>0</v>
      </c>
      <c r="BI221" s="202">
        <f t="shared" si="8"/>
        <v>0</v>
      </c>
      <c r="BJ221" s="23" t="s">
        <v>81</v>
      </c>
      <c r="BK221" s="202">
        <f t="shared" si="9"/>
        <v>0</v>
      </c>
      <c r="BL221" s="23" t="s">
        <v>224</v>
      </c>
      <c r="BM221" s="23" t="s">
        <v>432</v>
      </c>
    </row>
    <row r="222" spans="2:65" s="1" customFormat="1" ht="16.5" customHeight="1">
      <c r="B222" s="40"/>
      <c r="C222" s="191" t="s">
        <v>433</v>
      </c>
      <c r="D222" s="191" t="s">
        <v>138</v>
      </c>
      <c r="E222" s="192" t="s">
        <v>434</v>
      </c>
      <c r="F222" s="193" t="s">
        <v>435</v>
      </c>
      <c r="G222" s="194" t="s">
        <v>375</v>
      </c>
      <c r="H222" s="195">
        <v>7</v>
      </c>
      <c r="I222" s="196"/>
      <c r="J222" s="197">
        <f t="shared" si="0"/>
        <v>0</v>
      </c>
      <c r="K222" s="193" t="s">
        <v>21</v>
      </c>
      <c r="L222" s="60"/>
      <c r="M222" s="198" t="s">
        <v>21</v>
      </c>
      <c r="N222" s="199" t="s">
        <v>44</v>
      </c>
      <c r="O222" s="41"/>
      <c r="P222" s="200">
        <f t="shared" si="1"/>
        <v>0</v>
      </c>
      <c r="Q222" s="200">
        <v>0</v>
      </c>
      <c r="R222" s="200">
        <f t="shared" si="2"/>
        <v>0</v>
      </c>
      <c r="S222" s="200">
        <v>0</v>
      </c>
      <c r="T222" s="201">
        <f t="shared" si="3"/>
        <v>0</v>
      </c>
      <c r="AR222" s="23" t="s">
        <v>224</v>
      </c>
      <c r="AT222" s="23" t="s">
        <v>138</v>
      </c>
      <c r="AU222" s="23" t="s">
        <v>83</v>
      </c>
      <c r="AY222" s="23" t="s">
        <v>135</v>
      </c>
      <c r="BE222" s="202">
        <f t="shared" si="4"/>
        <v>0</v>
      </c>
      <c r="BF222" s="202">
        <f t="shared" si="5"/>
        <v>0</v>
      </c>
      <c r="BG222" s="202">
        <f t="shared" si="6"/>
        <v>0</v>
      </c>
      <c r="BH222" s="202">
        <f t="shared" si="7"/>
        <v>0</v>
      </c>
      <c r="BI222" s="202">
        <f t="shared" si="8"/>
        <v>0</v>
      </c>
      <c r="BJ222" s="23" t="s">
        <v>81</v>
      </c>
      <c r="BK222" s="202">
        <f t="shared" si="9"/>
        <v>0</v>
      </c>
      <c r="BL222" s="23" t="s">
        <v>224</v>
      </c>
      <c r="BM222" s="23" t="s">
        <v>436</v>
      </c>
    </row>
    <row r="223" spans="2:65" s="1" customFormat="1" ht="16.5" customHeight="1">
      <c r="B223" s="40"/>
      <c r="C223" s="191" t="s">
        <v>437</v>
      </c>
      <c r="D223" s="191" t="s">
        <v>138</v>
      </c>
      <c r="E223" s="192" t="s">
        <v>438</v>
      </c>
      <c r="F223" s="193" t="s">
        <v>439</v>
      </c>
      <c r="G223" s="194" t="s">
        <v>375</v>
      </c>
      <c r="H223" s="195">
        <v>1</v>
      </c>
      <c r="I223" s="196"/>
      <c r="J223" s="197">
        <f t="shared" si="0"/>
        <v>0</v>
      </c>
      <c r="K223" s="193" t="s">
        <v>21</v>
      </c>
      <c r="L223" s="60"/>
      <c r="M223" s="198" t="s">
        <v>21</v>
      </c>
      <c r="N223" s="199" t="s">
        <v>44</v>
      </c>
      <c r="O223" s="41"/>
      <c r="P223" s="200">
        <f t="shared" si="1"/>
        <v>0</v>
      </c>
      <c r="Q223" s="200">
        <v>0</v>
      </c>
      <c r="R223" s="200">
        <f t="shared" si="2"/>
        <v>0</v>
      </c>
      <c r="S223" s="200">
        <v>0</v>
      </c>
      <c r="T223" s="201">
        <f t="shared" si="3"/>
        <v>0</v>
      </c>
      <c r="AR223" s="23" t="s">
        <v>224</v>
      </c>
      <c r="AT223" s="23" t="s">
        <v>138</v>
      </c>
      <c r="AU223" s="23" t="s">
        <v>83</v>
      </c>
      <c r="AY223" s="23" t="s">
        <v>135</v>
      </c>
      <c r="BE223" s="202">
        <f t="shared" si="4"/>
        <v>0</v>
      </c>
      <c r="BF223" s="202">
        <f t="shared" si="5"/>
        <v>0</v>
      </c>
      <c r="BG223" s="202">
        <f t="shared" si="6"/>
        <v>0</v>
      </c>
      <c r="BH223" s="202">
        <f t="shared" si="7"/>
        <v>0</v>
      </c>
      <c r="BI223" s="202">
        <f t="shared" si="8"/>
        <v>0</v>
      </c>
      <c r="BJ223" s="23" t="s">
        <v>81</v>
      </c>
      <c r="BK223" s="202">
        <f t="shared" si="9"/>
        <v>0</v>
      </c>
      <c r="BL223" s="23" t="s">
        <v>224</v>
      </c>
      <c r="BM223" s="23" t="s">
        <v>440</v>
      </c>
    </row>
    <row r="224" spans="2:65" s="1" customFormat="1" ht="16.5" customHeight="1">
      <c r="B224" s="40"/>
      <c r="C224" s="191" t="s">
        <v>441</v>
      </c>
      <c r="D224" s="191" t="s">
        <v>138</v>
      </c>
      <c r="E224" s="192" t="s">
        <v>442</v>
      </c>
      <c r="F224" s="193" t="s">
        <v>443</v>
      </c>
      <c r="G224" s="194" t="s">
        <v>375</v>
      </c>
      <c r="H224" s="195">
        <v>2</v>
      </c>
      <c r="I224" s="196"/>
      <c r="J224" s="197">
        <f t="shared" si="0"/>
        <v>0</v>
      </c>
      <c r="K224" s="193" t="s">
        <v>21</v>
      </c>
      <c r="L224" s="60"/>
      <c r="M224" s="198" t="s">
        <v>21</v>
      </c>
      <c r="N224" s="199" t="s">
        <v>44</v>
      </c>
      <c r="O224" s="41"/>
      <c r="P224" s="200">
        <f t="shared" si="1"/>
        <v>0</v>
      </c>
      <c r="Q224" s="200">
        <v>0</v>
      </c>
      <c r="R224" s="200">
        <f t="shared" si="2"/>
        <v>0</v>
      </c>
      <c r="S224" s="200">
        <v>0</v>
      </c>
      <c r="T224" s="201">
        <f t="shared" si="3"/>
        <v>0</v>
      </c>
      <c r="AR224" s="23" t="s">
        <v>224</v>
      </c>
      <c r="AT224" s="23" t="s">
        <v>138</v>
      </c>
      <c r="AU224" s="23" t="s">
        <v>83</v>
      </c>
      <c r="AY224" s="23" t="s">
        <v>135</v>
      </c>
      <c r="BE224" s="202">
        <f t="shared" si="4"/>
        <v>0</v>
      </c>
      <c r="BF224" s="202">
        <f t="shared" si="5"/>
        <v>0</v>
      </c>
      <c r="BG224" s="202">
        <f t="shared" si="6"/>
        <v>0</v>
      </c>
      <c r="BH224" s="202">
        <f t="shared" si="7"/>
        <v>0</v>
      </c>
      <c r="BI224" s="202">
        <f t="shared" si="8"/>
        <v>0</v>
      </c>
      <c r="BJ224" s="23" t="s">
        <v>81</v>
      </c>
      <c r="BK224" s="202">
        <f t="shared" si="9"/>
        <v>0</v>
      </c>
      <c r="BL224" s="23" t="s">
        <v>224</v>
      </c>
      <c r="BM224" s="23" t="s">
        <v>444</v>
      </c>
    </row>
    <row r="225" spans="2:65" s="1" customFormat="1" ht="16.5" customHeight="1">
      <c r="B225" s="40"/>
      <c r="C225" s="191" t="s">
        <v>445</v>
      </c>
      <c r="D225" s="191" t="s">
        <v>138</v>
      </c>
      <c r="E225" s="192" t="s">
        <v>446</v>
      </c>
      <c r="F225" s="193" t="s">
        <v>447</v>
      </c>
      <c r="G225" s="194" t="s">
        <v>324</v>
      </c>
      <c r="H225" s="195">
        <v>3</v>
      </c>
      <c r="I225" s="196"/>
      <c r="J225" s="197">
        <f t="shared" si="0"/>
        <v>0</v>
      </c>
      <c r="K225" s="193" t="s">
        <v>21</v>
      </c>
      <c r="L225" s="60"/>
      <c r="M225" s="198" t="s">
        <v>21</v>
      </c>
      <c r="N225" s="199" t="s">
        <v>44</v>
      </c>
      <c r="O225" s="41"/>
      <c r="P225" s="200">
        <f t="shared" si="1"/>
        <v>0</v>
      </c>
      <c r="Q225" s="200">
        <v>0</v>
      </c>
      <c r="R225" s="200">
        <f t="shared" si="2"/>
        <v>0</v>
      </c>
      <c r="S225" s="200">
        <v>0</v>
      </c>
      <c r="T225" s="201">
        <f t="shared" si="3"/>
        <v>0</v>
      </c>
      <c r="AR225" s="23" t="s">
        <v>224</v>
      </c>
      <c r="AT225" s="23" t="s">
        <v>138</v>
      </c>
      <c r="AU225" s="23" t="s">
        <v>83</v>
      </c>
      <c r="AY225" s="23" t="s">
        <v>135</v>
      </c>
      <c r="BE225" s="202">
        <f t="shared" si="4"/>
        <v>0</v>
      </c>
      <c r="BF225" s="202">
        <f t="shared" si="5"/>
        <v>0</v>
      </c>
      <c r="BG225" s="202">
        <f t="shared" si="6"/>
        <v>0</v>
      </c>
      <c r="BH225" s="202">
        <f t="shared" si="7"/>
        <v>0</v>
      </c>
      <c r="BI225" s="202">
        <f t="shared" si="8"/>
        <v>0</v>
      </c>
      <c r="BJ225" s="23" t="s">
        <v>81</v>
      </c>
      <c r="BK225" s="202">
        <f t="shared" si="9"/>
        <v>0</v>
      </c>
      <c r="BL225" s="23" t="s">
        <v>224</v>
      </c>
      <c r="BM225" s="23" t="s">
        <v>448</v>
      </c>
    </row>
    <row r="226" spans="2:65" s="1" customFormat="1" ht="16.5" customHeight="1">
      <c r="B226" s="40"/>
      <c r="C226" s="191" t="s">
        <v>449</v>
      </c>
      <c r="D226" s="191" t="s">
        <v>138</v>
      </c>
      <c r="E226" s="192" t="s">
        <v>450</v>
      </c>
      <c r="F226" s="193" t="s">
        <v>451</v>
      </c>
      <c r="G226" s="194" t="s">
        <v>324</v>
      </c>
      <c r="H226" s="195">
        <v>5</v>
      </c>
      <c r="I226" s="196"/>
      <c r="J226" s="197">
        <f t="shared" si="0"/>
        <v>0</v>
      </c>
      <c r="K226" s="193" t="s">
        <v>21</v>
      </c>
      <c r="L226" s="60"/>
      <c r="M226" s="198" t="s">
        <v>21</v>
      </c>
      <c r="N226" s="199" t="s">
        <v>44</v>
      </c>
      <c r="O226" s="41"/>
      <c r="P226" s="200">
        <f t="shared" si="1"/>
        <v>0</v>
      </c>
      <c r="Q226" s="200">
        <v>0</v>
      </c>
      <c r="R226" s="200">
        <f t="shared" si="2"/>
        <v>0</v>
      </c>
      <c r="S226" s="200">
        <v>0</v>
      </c>
      <c r="T226" s="201">
        <f t="shared" si="3"/>
        <v>0</v>
      </c>
      <c r="AR226" s="23" t="s">
        <v>224</v>
      </c>
      <c r="AT226" s="23" t="s">
        <v>138</v>
      </c>
      <c r="AU226" s="23" t="s">
        <v>83</v>
      </c>
      <c r="AY226" s="23" t="s">
        <v>135</v>
      </c>
      <c r="BE226" s="202">
        <f t="shared" si="4"/>
        <v>0</v>
      </c>
      <c r="BF226" s="202">
        <f t="shared" si="5"/>
        <v>0</v>
      </c>
      <c r="BG226" s="202">
        <f t="shared" si="6"/>
        <v>0</v>
      </c>
      <c r="BH226" s="202">
        <f t="shared" si="7"/>
        <v>0</v>
      </c>
      <c r="BI226" s="202">
        <f t="shared" si="8"/>
        <v>0</v>
      </c>
      <c r="BJ226" s="23" t="s">
        <v>81</v>
      </c>
      <c r="BK226" s="202">
        <f t="shared" si="9"/>
        <v>0</v>
      </c>
      <c r="BL226" s="23" t="s">
        <v>224</v>
      </c>
      <c r="BM226" s="23" t="s">
        <v>452</v>
      </c>
    </row>
    <row r="227" spans="2:65" s="1" customFormat="1" ht="16.5" customHeight="1">
      <c r="B227" s="40"/>
      <c r="C227" s="191" t="s">
        <v>453</v>
      </c>
      <c r="D227" s="191" t="s">
        <v>138</v>
      </c>
      <c r="E227" s="192" t="s">
        <v>454</v>
      </c>
      <c r="F227" s="193" t="s">
        <v>455</v>
      </c>
      <c r="G227" s="194" t="s">
        <v>324</v>
      </c>
      <c r="H227" s="195">
        <v>10</v>
      </c>
      <c r="I227" s="196"/>
      <c r="J227" s="197">
        <f t="shared" si="0"/>
        <v>0</v>
      </c>
      <c r="K227" s="193" t="s">
        <v>21</v>
      </c>
      <c r="L227" s="60"/>
      <c r="M227" s="198" t="s">
        <v>21</v>
      </c>
      <c r="N227" s="199" t="s">
        <v>44</v>
      </c>
      <c r="O227" s="41"/>
      <c r="P227" s="200">
        <f t="shared" si="1"/>
        <v>0</v>
      </c>
      <c r="Q227" s="200">
        <v>0</v>
      </c>
      <c r="R227" s="200">
        <f t="shared" si="2"/>
        <v>0</v>
      </c>
      <c r="S227" s="200">
        <v>0</v>
      </c>
      <c r="T227" s="201">
        <f t="shared" si="3"/>
        <v>0</v>
      </c>
      <c r="AR227" s="23" t="s">
        <v>224</v>
      </c>
      <c r="AT227" s="23" t="s">
        <v>138</v>
      </c>
      <c r="AU227" s="23" t="s">
        <v>83</v>
      </c>
      <c r="AY227" s="23" t="s">
        <v>135</v>
      </c>
      <c r="BE227" s="202">
        <f t="shared" si="4"/>
        <v>0</v>
      </c>
      <c r="BF227" s="202">
        <f t="shared" si="5"/>
        <v>0</v>
      </c>
      <c r="BG227" s="202">
        <f t="shared" si="6"/>
        <v>0</v>
      </c>
      <c r="BH227" s="202">
        <f t="shared" si="7"/>
        <v>0</v>
      </c>
      <c r="BI227" s="202">
        <f t="shared" si="8"/>
        <v>0</v>
      </c>
      <c r="BJ227" s="23" t="s">
        <v>81</v>
      </c>
      <c r="BK227" s="202">
        <f t="shared" si="9"/>
        <v>0</v>
      </c>
      <c r="BL227" s="23" t="s">
        <v>224</v>
      </c>
      <c r="BM227" s="23" t="s">
        <v>456</v>
      </c>
    </row>
    <row r="228" spans="2:65" s="1" customFormat="1" ht="16.5" customHeight="1">
      <c r="B228" s="40"/>
      <c r="C228" s="191" t="s">
        <v>457</v>
      </c>
      <c r="D228" s="191" t="s">
        <v>138</v>
      </c>
      <c r="E228" s="192" t="s">
        <v>458</v>
      </c>
      <c r="F228" s="193" t="s">
        <v>459</v>
      </c>
      <c r="G228" s="194" t="s">
        <v>324</v>
      </c>
      <c r="H228" s="195">
        <v>85</v>
      </c>
      <c r="I228" s="196"/>
      <c r="J228" s="197">
        <f t="shared" si="0"/>
        <v>0</v>
      </c>
      <c r="K228" s="193" t="s">
        <v>21</v>
      </c>
      <c r="L228" s="60"/>
      <c r="M228" s="198" t="s">
        <v>21</v>
      </c>
      <c r="N228" s="199" t="s">
        <v>44</v>
      </c>
      <c r="O228" s="41"/>
      <c r="P228" s="200">
        <f t="shared" si="1"/>
        <v>0</v>
      </c>
      <c r="Q228" s="200">
        <v>0</v>
      </c>
      <c r="R228" s="200">
        <f t="shared" si="2"/>
        <v>0</v>
      </c>
      <c r="S228" s="200">
        <v>0</v>
      </c>
      <c r="T228" s="201">
        <f t="shared" si="3"/>
        <v>0</v>
      </c>
      <c r="AR228" s="23" t="s">
        <v>224</v>
      </c>
      <c r="AT228" s="23" t="s">
        <v>138</v>
      </c>
      <c r="AU228" s="23" t="s">
        <v>83</v>
      </c>
      <c r="AY228" s="23" t="s">
        <v>135</v>
      </c>
      <c r="BE228" s="202">
        <f t="shared" si="4"/>
        <v>0</v>
      </c>
      <c r="BF228" s="202">
        <f t="shared" si="5"/>
        <v>0</v>
      </c>
      <c r="BG228" s="202">
        <f t="shared" si="6"/>
        <v>0</v>
      </c>
      <c r="BH228" s="202">
        <f t="shared" si="7"/>
        <v>0</v>
      </c>
      <c r="BI228" s="202">
        <f t="shared" si="8"/>
        <v>0</v>
      </c>
      <c r="BJ228" s="23" t="s">
        <v>81</v>
      </c>
      <c r="BK228" s="202">
        <f t="shared" si="9"/>
        <v>0</v>
      </c>
      <c r="BL228" s="23" t="s">
        <v>224</v>
      </c>
      <c r="BM228" s="23" t="s">
        <v>460</v>
      </c>
    </row>
    <row r="229" spans="2:65" s="1" customFormat="1" ht="16.5" customHeight="1">
      <c r="B229" s="40"/>
      <c r="C229" s="191" t="s">
        <v>461</v>
      </c>
      <c r="D229" s="191" t="s">
        <v>138</v>
      </c>
      <c r="E229" s="192" t="s">
        <v>462</v>
      </c>
      <c r="F229" s="193" t="s">
        <v>463</v>
      </c>
      <c r="G229" s="194" t="s">
        <v>375</v>
      </c>
      <c r="H229" s="195">
        <v>21</v>
      </c>
      <c r="I229" s="196"/>
      <c r="J229" s="197">
        <f t="shared" si="0"/>
        <v>0</v>
      </c>
      <c r="K229" s="193" t="s">
        <v>21</v>
      </c>
      <c r="L229" s="60"/>
      <c r="M229" s="198" t="s">
        <v>21</v>
      </c>
      <c r="N229" s="199" t="s">
        <v>44</v>
      </c>
      <c r="O229" s="41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3" t="s">
        <v>224</v>
      </c>
      <c r="AT229" s="23" t="s">
        <v>138</v>
      </c>
      <c r="AU229" s="23" t="s">
        <v>83</v>
      </c>
      <c r="AY229" s="23" t="s">
        <v>135</v>
      </c>
      <c r="BE229" s="202">
        <f t="shared" si="4"/>
        <v>0</v>
      </c>
      <c r="BF229" s="202">
        <f t="shared" si="5"/>
        <v>0</v>
      </c>
      <c r="BG229" s="202">
        <f t="shared" si="6"/>
        <v>0</v>
      </c>
      <c r="BH229" s="202">
        <f t="shared" si="7"/>
        <v>0</v>
      </c>
      <c r="BI229" s="202">
        <f t="shared" si="8"/>
        <v>0</v>
      </c>
      <c r="BJ229" s="23" t="s">
        <v>81</v>
      </c>
      <c r="BK229" s="202">
        <f t="shared" si="9"/>
        <v>0</v>
      </c>
      <c r="BL229" s="23" t="s">
        <v>224</v>
      </c>
      <c r="BM229" s="23" t="s">
        <v>464</v>
      </c>
    </row>
    <row r="230" spans="2:65" s="1" customFormat="1" ht="16.5" customHeight="1">
      <c r="B230" s="40"/>
      <c r="C230" s="191" t="s">
        <v>465</v>
      </c>
      <c r="D230" s="191" t="s">
        <v>138</v>
      </c>
      <c r="E230" s="192" t="s">
        <v>466</v>
      </c>
      <c r="F230" s="193" t="s">
        <v>467</v>
      </c>
      <c r="G230" s="194" t="s">
        <v>375</v>
      </c>
      <c r="H230" s="195">
        <v>1</v>
      </c>
      <c r="I230" s="196"/>
      <c r="J230" s="197">
        <f t="shared" si="0"/>
        <v>0</v>
      </c>
      <c r="K230" s="193" t="s">
        <v>21</v>
      </c>
      <c r="L230" s="60"/>
      <c r="M230" s="198" t="s">
        <v>21</v>
      </c>
      <c r="N230" s="199" t="s">
        <v>44</v>
      </c>
      <c r="O230" s="41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3" t="s">
        <v>224</v>
      </c>
      <c r="AT230" s="23" t="s">
        <v>138</v>
      </c>
      <c r="AU230" s="23" t="s">
        <v>83</v>
      </c>
      <c r="AY230" s="23" t="s">
        <v>135</v>
      </c>
      <c r="BE230" s="202">
        <f t="shared" si="4"/>
        <v>0</v>
      </c>
      <c r="BF230" s="202">
        <f t="shared" si="5"/>
        <v>0</v>
      </c>
      <c r="BG230" s="202">
        <f t="shared" si="6"/>
        <v>0</v>
      </c>
      <c r="BH230" s="202">
        <f t="shared" si="7"/>
        <v>0</v>
      </c>
      <c r="BI230" s="202">
        <f t="shared" si="8"/>
        <v>0</v>
      </c>
      <c r="BJ230" s="23" t="s">
        <v>81</v>
      </c>
      <c r="BK230" s="202">
        <f t="shared" si="9"/>
        <v>0</v>
      </c>
      <c r="BL230" s="23" t="s">
        <v>224</v>
      </c>
      <c r="BM230" s="23" t="s">
        <v>468</v>
      </c>
    </row>
    <row r="231" spans="2:65" s="1" customFormat="1" ht="16.5" customHeight="1">
      <c r="B231" s="40"/>
      <c r="C231" s="191" t="s">
        <v>469</v>
      </c>
      <c r="D231" s="191" t="s">
        <v>138</v>
      </c>
      <c r="E231" s="192" t="s">
        <v>470</v>
      </c>
      <c r="F231" s="193" t="s">
        <v>471</v>
      </c>
      <c r="G231" s="194" t="s">
        <v>375</v>
      </c>
      <c r="H231" s="195">
        <v>63</v>
      </c>
      <c r="I231" s="196"/>
      <c r="J231" s="197">
        <f t="shared" si="0"/>
        <v>0</v>
      </c>
      <c r="K231" s="193" t="s">
        <v>21</v>
      </c>
      <c r="L231" s="60"/>
      <c r="M231" s="198" t="s">
        <v>21</v>
      </c>
      <c r="N231" s="199" t="s">
        <v>44</v>
      </c>
      <c r="O231" s="41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3" t="s">
        <v>224</v>
      </c>
      <c r="AT231" s="23" t="s">
        <v>138</v>
      </c>
      <c r="AU231" s="23" t="s">
        <v>83</v>
      </c>
      <c r="AY231" s="23" t="s">
        <v>135</v>
      </c>
      <c r="BE231" s="202">
        <f t="shared" si="4"/>
        <v>0</v>
      </c>
      <c r="BF231" s="202">
        <f t="shared" si="5"/>
        <v>0</v>
      </c>
      <c r="BG231" s="202">
        <f t="shared" si="6"/>
        <v>0</v>
      </c>
      <c r="BH231" s="202">
        <f t="shared" si="7"/>
        <v>0</v>
      </c>
      <c r="BI231" s="202">
        <f t="shared" si="8"/>
        <v>0</v>
      </c>
      <c r="BJ231" s="23" t="s">
        <v>81</v>
      </c>
      <c r="BK231" s="202">
        <f t="shared" si="9"/>
        <v>0</v>
      </c>
      <c r="BL231" s="23" t="s">
        <v>224</v>
      </c>
      <c r="BM231" s="23" t="s">
        <v>472</v>
      </c>
    </row>
    <row r="232" spans="2:65" s="1" customFormat="1" ht="16.5" customHeight="1">
      <c r="B232" s="40"/>
      <c r="C232" s="191" t="s">
        <v>473</v>
      </c>
      <c r="D232" s="191" t="s">
        <v>138</v>
      </c>
      <c r="E232" s="192" t="s">
        <v>474</v>
      </c>
      <c r="F232" s="193" t="s">
        <v>475</v>
      </c>
      <c r="G232" s="194" t="s">
        <v>158</v>
      </c>
      <c r="H232" s="195">
        <v>1</v>
      </c>
      <c r="I232" s="196"/>
      <c r="J232" s="197">
        <f t="shared" si="0"/>
        <v>0</v>
      </c>
      <c r="K232" s="193" t="s">
        <v>21</v>
      </c>
      <c r="L232" s="60"/>
      <c r="M232" s="198" t="s">
        <v>21</v>
      </c>
      <c r="N232" s="199" t="s">
        <v>44</v>
      </c>
      <c r="O232" s="41"/>
      <c r="P232" s="200">
        <f t="shared" si="1"/>
        <v>0</v>
      </c>
      <c r="Q232" s="200">
        <v>0</v>
      </c>
      <c r="R232" s="200">
        <f t="shared" si="2"/>
        <v>0</v>
      </c>
      <c r="S232" s="200">
        <v>0</v>
      </c>
      <c r="T232" s="201">
        <f t="shared" si="3"/>
        <v>0</v>
      </c>
      <c r="AR232" s="23" t="s">
        <v>224</v>
      </c>
      <c r="AT232" s="23" t="s">
        <v>138</v>
      </c>
      <c r="AU232" s="23" t="s">
        <v>83</v>
      </c>
      <c r="AY232" s="23" t="s">
        <v>135</v>
      </c>
      <c r="BE232" s="202">
        <f t="shared" si="4"/>
        <v>0</v>
      </c>
      <c r="BF232" s="202">
        <f t="shared" si="5"/>
        <v>0</v>
      </c>
      <c r="BG232" s="202">
        <f t="shared" si="6"/>
        <v>0</v>
      </c>
      <c r="BH232" s="202">
        <f t="shared" si="7"/>
        <v>0</v>
      </c>
      <c r="BI232" s="202">
        <f t="shared" si="8"/>
        <v>0</v>
      </c>
      <c r="BJ232" s="23" t="s">
        <v>81</v>
      </c>
      <c r="BK232" s="202">
        <f t="shared" si="9"/>
        <v>0</v>
      </c>
      <c r="BL232" s="23" t="s">
        <v>224</v>
      </c>
      <c r="BM232" s="23" t="s">
        <v>476</v>
      </c>
    </row>
    <row r="233" spans="2:65" s="1" customFormat="1" ht="16.5" customHeight="1">
      <c r="B233" s="40"/>
      <c r="C233" s="191" t="s">
        <v>477</v>
      </c>
      <c r="D233" s="191" t="s">
        <v>138</v>
      </c>
      <c r="E233" s="192" t="s">
        <v>478</v>
      </c>
      <c r="F233" s="193" t="s">
        <v>479</v>
      </c>
      <c r="G233" s="194" t="s">
        <v>375</v>
      </c>
      <c r="H233" s="195">
        <v>7</v>
      </c>
      <c r="I233" s="196"/>
      <c r="J233" s="197">
        <f t="shared" si="0"/>
        <v>0</v>
      </c>
      <c r="K233" s="193" t="s">
        <v>21</v>
      </c>
      <c r="L233" s="60"/>
      <c r="M233" s="198" t="s">
        <v>21</v>
      </c>
      <c r="N233" s="199" t="s">
        <v>44</v>
      </c>
      <c r="O233" s="41"/>
      <c r="P233" s="200">
        <f t="shared" si="1"/>
        <v>0</v>
      </c>
      <c r="Q233" s="200">
        <v>0</v>
      </c>
      <c r="R233" s="200">
        <f t="shared" si="2"/>
        <v>0</v>
      </c>
      <c r="S233" s="200">
        <v>0</v>
      </c>
      <c r="T233" s="201">
        <f t="shared" si="3"/>
        <v>0</v>
      </c>
      <c r="AR233" s="23" t="s">
        <v>224</v>
      </c>
      <c r="AT233" s="23" t="s">
        <v>138</v>
      </c>
      <c r="AU233" s="23" t="s">
        <v>83</v>
      </c>
      <c r="AY233" s="23" t="s">
        <v>135</v>
      </c>
      <c r="BE233" s="202">
        <f t="shared" si="4"/>
        <v>0</v>
      </c>
      <c r="BF233" s="202">
        <f t="shared" si="5"/>
        <v>0</v>
      </c>
      <c r="BG233" s="202">
        <f t="shared" si="6"/>
        <v>0</v>
      </c>
      <c r="BH233" s="202">
        <f t="shared" si="7"/>
        <v>0</v>
      </c>
      <c r="BI233" s="202">
        <f t="shared" si="8"/>
        <v>0</v>
      </c>
      <c r="BJ233" s="23" t="s">
        <v>81</v>
      </c>
      <c r="BK233" s="202">
        <f t="shared" si="9"/>
        <v>0</v>
      </c>
      <c r="BL233" s="23" t="s">
        <v>224</v>
      </c>
      <c r="BM233" s="23" t="s">
        <v>480</v>
      </c>
    </row>
    <row r="234" spans="2:65" s="1" customFormat="1" ht="16.5" customHeight="1">
      <c r="B234" s="40"/>
      <c r="C234" s="191" t="s">
        <v>481</v>
      </c>
      <c r="D234" s="191" t="s">
        <v>138</v>
      </c>
      <c r="E234" s="192" t="s">
        <v>482</v>
      </c>
      <c r="F234" s="193" t="s">
        <v>483</v>
      </c>
      <c r="G234" s="194" t="s">
        <v>375</v>
      </c>
      <c r="H234" s="195">
        <v>2</v>
      </c>
      <c r="I234" s="196"/>
      <c r="J234" s="197">
        <f t="shared" si="0"/>
        <v>0</v>
      </c>
      <c r="K234" s="193" t="s">
        <v>21</v>
      </c>
      <c r="L234" s="60"/>
      <c r="M234" s="198" t="s">
        <v>21</v>
      </c>
      <c r="N234" s="199" t="s">
        <v>44</v>
      </c>
      <c r="O234" s="41"/>
      <c r="P234" s="200">
        <f t="shared" si="1"/>
        <v>0</v>
      </c>
      <c r="Q234" s="200">
        <v>0</v>
      </c>
      <c r="R234" s="200">
        <f t="shared" si="2"/>
        <v>0</v>
      </c>
      <c r="S234" s="200">
        <v>0</v>
      </c>
      <c r="T234" s="201">
        <f t="shared" si="3"/>
        <v>0</v>
      </c>
      <c r="AR234" s="23" t="s">
        <v>224</v>
      </c>
      <c r="AT234" s="23" t="s">
        <v>138</v>
      </c>
      <c r="AU234" s="23" t="s">
        <v>83</v>
      </c>
      <c r="AY234" s="23" t="s">
        <v>135</v>
      </c>
      <c r="BE234" s="202">
        <f t="shared" si="4"/>
        <v>0</v>
      </c>
      <c r="BF234" s="202">
        <f t="shared" si="5"/>
        <v>0</v>
      </c>
      <c r="BG234" s="202">
        <f t="shared" si="6"/>
        <v>0</v>
      </c>
      <c r="BH234" s="202">
        <f t="shared" si="7"/>
        <v>0</v>
      </c>
      <c r="BI234" s="202">
        <f t="shared" si="8"/>
        <v>0</v>
      </c>
      <c r="BJ234" s="23" t="s">
        <v>81</v>
      </c>
      <c r="BK234" s="202">
        <f t="shared" si="9"/>
        <v>0</v>
      </c>
      <c r="BL234" s="23" t="s">
        <v>224</v>
      </c>
      <c r="BM234" s="23" t="s">
        <v>484</v>
      </c>
    </row>
    <row r="235" spans="2:65" s="1" customFormat="1" ht="16.5" customHeight="1">
      <c r="B235" s="40"/>
      <c r="C235" s="191" t="s">
        <v>485</v>
      </c>
      <c r="D235" s="191" t="s">
        <v>138</v>
      </c>
      <c r="E235" s="192" t="s">
        <v>486</v>
      </c>
      <c r="F235" s="193" t="s">
        <v>487</v>
      </c>
      <c r="G235" s="194" t="s">
        <v>375</v>
      </c>
      <c r="H235" s="195">
        <v>4</v>
      </c>
      <c r="I235" s="196"/>
      <c r="J235" s="197">
        <f t="shared" si="0"/>
        <v>0</v>
      </c>
      <c r="K235" s="193" t="s">
        <v>21</v>
      </c>
      <c r="L235" s="60"/>
      <c r="M235" s="198" t="s">
        <v>21</v>
      </c>
      <c r="N235" s="199" t="s">
        <v>44</v>
      </c>
      <c r="O235" s="41"/>
      <c r="P235" s="200">
        <f t="shared" si="1"/>
        <v>0</v>
      </c>
      <c r="Q235" s="200">
        <v>0</v>
      </c>
      <c r="R235" s="200">
        <f t="shared" si="2"/>
        <v>0</v>
      </c>
      <c r="S235" s="200">
        <v>0</v>
      </c>
      <c r="T235" s="201">
        <f t="shared" si="3"/>
        <v>0</v>
      </c>
      <c r="AR235" s="23" t="s">
        <v>224</v>
      </c>
      <c r="AT235" s="23" t="s">
        <v>138</v>
      </c>
      <c r="AU235" s="23" t="s">
        <v>83</v>
      </c>
      <c r="AY235" s="23" t="s">
        <v>135</v>
      </c>
      <c r="BE235" s="202">
        <f t="shared" si="4"/>
        <v>0</v>
      </c>
      <c r="BF235" s="202">
        <f t="shared" si="5"/>
        <v>0</v>
      </c>
      <c r="BG235" s="202">
        <f t="shared" si="6"/>
        <v>0</v>
      </c>
      <c r="BH235" s="202">
        <f t="shared" si="7"/>
        <v>0</v>
      </c>
      <c r="BI235" s="202">
        <f t="shared" si="8"/>
        <v>0</v>
      </c>
      <c r="BJ235" s="23" t="s">
        <v>81</v>
      </c>
      <c r="BK235" s="202">
        <f t="shared" si="9"/>
        <v>0</v>
      </c>
      <c r="BL235" s="23" t="s">
        <v>224</v>
      </c>
      <c r="BM235" s="23" t="s">
        <v>488</v>
      </c>
    </row>
    <row r="236" spans="2:65" s="1" customFormat="1" ht="16.5" customHeight="1">
      <c r="B236" s="40"/>
      <c r="C236" s="191" t="s">
        <v>489</v>
      </c>
      <c r="D236" s="191" t="s">
        <v>138</v>
      </c>
      <c r="E236" s="192" t="s">
        <v>482</v>
      </c>
      <c r="F236" s="193" t="s">
        <v>483</v>
      </c>
      <c r="G236" s="194" t="s">
        <v>375</v>
      </c>
      <c r="H236" s="195">
        <v>7</v>
      </c>
      <c r="I236" s="196"/>
      <c r="J236" s="197">
        <f t="shared" si="0"/>
        <v>0</v>
      </c>
      <c r="K236" s="193" t="s">
        <v>21</v>
      </c>
      <c r="L236" s="60"/>
      <c r="M236" s="198" t="s">
        <v>21</v>
      </c>
      <c r="N236" s="199" t="s">
        <v>44</v>
      </c>
      <c r="O236" s="41"/>
      <c r="P236" s="200">
        <f t="shared" si="1"/>
        <v>0</v>
      </c>
      <c r="Q236" s="200">
        <v>0</v>
      </c>
      <c r="R236" s="200">
        <f t="shared" si="2"/>
        <v>0</v>
      </c>
      <c r="S236" s="200">
        <v>0</v>
      </c>
      <c r="T236" s="201">
        <f t="shared" si="3"/>
        <v>0</v>
      </c>
      <c r="AR236" s="23" t="s">
        <v>224</v>
      </c>
      <c r="AT236" s="23" t="s">
        <v>138</v>
      </c>
      <c r="AU236" s="23" t="s">
        <v>83</v>
      </c>
      <c r="AY236" s="23" t="s">
        <v>135</v>
      </c>
      <c r="BE236" s="202">
        <f t="shared" si="4"/>
        <v>0</v>
      </c>
      <c r="BF236" s="202">
        <f t="shared" si="5"/>
        <v>0</v>
      </c>
      <c r="BG236" s="202">
        <f t="shared" si="6"/>
        <v>0</v>
      </c>
      <c r="BH236" s="202">
        <f t="shared" si="7"/>
        <v>0</v>
      </c>
      <c r="BI236" s="202">
        <f t="shared" si="8"/>
        <v>0</v>
      </c>
      <c r="BJ236" s="23" t="s">
        <v>81</v>
      </c>
      <c r="BK236" s="202">
        <f t="shared" si="9"/>
        <v>0</v>
      </c>
      <c r="BL236" s="23" t="s">
        <v>224</v>
      </c>
      <c r="BM236" s="23" t="s">
        <v>490</v>
      </c>
    </row>
    <row r="237" spans="2:65" s="1" customFormat="1" ht="16.5" customHeight="1">
      <c r="B237" s="40"/>
      <c r="C237" s="191" t="s">
        <v>491</v>
      </c>
      <c r="D237" s="191" t="s">
        <v>138</v>
      </c>
      <c r="E237" s="192" t="s">
        <v>492</v>
      </c>
      <c r="F237" s="193" t="s">
        <v>493</v>
      </c>
      <c r="G237" s="194" t="s">
        <v>375</v>
      </c>
      <c r="H237" s="195">
        <v>1</v>
      </c>
      <c r="I237" s="196"/>
      <c r="J237" s="197">
        <f t="shared" si="0"/>
        <v>0</v>
      </c>
      <c r="K237" s="193" t="s">
        <v>21</v>
      </c>
      <c r="L237" s="60"/>
      <c r="M237" s="198" t="s">
        <v>21</v>
      </c>
      <c r="N237" s="199" t="s">
        <v>44</v>
      </c>
      <c r="O237" s="41"/>
      <c r="P237" s="200">
        <f t="shared" si="1"/>
        <v>0</v>
      </c>
      <c r="Q237" s="200">
        <v>0</v>
      </c>
      <c r="R237" s="200">
        <f t="shared" si="2"/>
        <v>0</v>
      </c>
      <c r="S237" s="200">
        <v>0</v>
      </c>
      <c r="T237" s="201">
        <f t="shared" si="3"/>
        <v>0</v>
      </c>
      <c r="AR237" s="23" t="s">
        <v>224</v>
      </c>
      <c r="AT237" s="23" t="s">
        <v>138</v>
      </c>
      <c r="AU237" s="23" t="s">
        <v>83</v>
      </c>
      <c r="AY237" s="23" t="s">
        <v>135</v>
      </c>
      <c r="BE237" s="202">
        <f t="shared" si="4"/>
        <v>0</v>
      </c>
      <c r="BF237" s="202">
        <f t="shared" si="5"/>
        <v>0</v>
      </c>
      <c r="BG237" s="202">
        <f t="shared" si="6"/>
        <v>0</v>
      </c>
      <c r="BH237" s="202">
        <f t="shared" si="7"/>
        <v>0</v>
      </c>
      <c r="BI237" s="202">
        <f t="shared" si="8"/>
        <v>0</v>
      </c>
      <c r="BJ237" s="23" t="s">
        <v>81</v>
      </c>
      <c r="BK237" s="202">
        <f t="shared" si="9"/>
        <v>0</v>
      </c>
      <c r="BL237" s="23" t="s">
        <v>224</v>
      </c>
      <c r="BM237" s="23" t="s">
        <v>494</v>
      </c>
    </row>
    <row r="238" spans="2:65" s="1" customFormat="1" ht="16.5" customHeight="1">
      <c r="B238" s="40"/>
      <c r="C238" s="191" t="s">
        <v>495</v>
      </c>
      <c r="D238" s="191" t="s">
        <v>138</v>
      </c>
      <c r="E238" s="192" t="s">
        <v>496</v>
      </c>
      <c r="F238" s="193" t="s">
        <v>497</v>
      </c>
      <c r="G238" s="194" t="s">
        <v>324</v>
      </c>
      <c r="H238" s="195">
        <v>45</v>
      </c>
      <c r="I238" s="196"/>
      <c r="J238" s="197">
        <f t="shared" si="0"/>
        <v>0</v>
      </c>
      <c r="K238" s="193" t="s">
        <v>21</v>
      </c>
      <c r="L238" s="60"/>
      <c r="M238" s="198" t="s">
        <v>21</v>
      </c>
      <c r="N238" s="199" t="s">
        <v>44</v>
      </c>
      <c r="O238" s="41"/>
      <c r="P238" s="200">
        <f t="shared" si="1"/>
        <v>0</v>
      </c>
      <c r="Q238" s="200">
        <v>0</v>
      </c>
      <c r="R238" s="200">
        <f t="shared" si="2"/>
        <v>0</v>
      </c>
      <c r="S238" s="200">
        <v>0</v>
      </c>
      <c r="T238" s="201">
        <f t="shared" si="3"/>
        <v>0</v>
      </c>
      <c r="AR238" s="23" t="s">
        <v>224</v>
      </c>
      <c r="AT238" s="23" t="s">
        <v>138</v>
      </c>
      <c r="AU238" s="23" t="s">
        <v>83</v>
      </c>
      <c r="AY238" s="23" t="s">
        <v>135</v>
      </c>
      <c r="BE238" s="202">
        <f t="shared" si="4"/>
        <v>0</v>
      </c>
      <c r="BF238" s="202">
        <f t="shared" si="5"/>
        <v>0</v>
      </c>
      <c r="BG238" s="202">
        <f t="shared" si="6"/>
        <v>0</v>
      </c>
      <c r="BH238" s="202">
        <f t="shared" si="7"/>
        <v>0</v>
      </c>
      <c r="BI238" s="202">
        <f t="shared" si="8"/>
        <v>0</v>
      </c>
      <c r="BJ238" s="23" t="s">
        <v>81</v>
      </c>
      <c r="BK238" s="202">
        <f t="shared" si="9"/>
        <v>0</v>
      </c>
      <c r="BL238" s="23" t="s">
        <v>224</v>
      </c>
      <c r="BM238" s="23" t="s">
        <v>498</v>
      </c>
    </row>
    <row r="239" spans="2:65" s="1" customFormat="1" ht="16.5" customHeight="1">
      <c r="B239" s="40"/>
      <c r="C239" s="191" t="s">
        <v>499</v>
      </c>
      <c r="D239" s="191" t="s">
        <v>138</v>
      </c>
      <c r="E239" s="192" t="s">
        <v>500</v>
      </c>
      <c r="F239" s="193" t="s">
        <v>501</v>
      </c>
      <c r="G239" s="194" t="s">
        <v>324</v>
      </c>
      <c r="H239" s="195">
        <v>35</v>
      </c>
      <c r="I239" s="196"/>
      <c r="J239" s="197">
        <f t="shared" si="0"/>
        <v>0</v>
      </c>
      <c r="K239" s="193" t="s">
        <v>21</v>
      </c>
      <c r="L239" s="60"/>
      <c r="M239" s="198" t="s">
        <v>21</v>
      </c>
      <c r="N239" s="199" t="s">
        <v>44</v>
      </c>
      <c r="O239" s="41"/>
      <c r="P239" s="200">
        <f t="shared" si="1"/>
        <v>0</v>
      </c>
      <c r="Q239" s="200">
        <v>0</v>
      </c>
      <c r="R239" s="200">
        <f t="shared" si="2"/>
        <v>0</v>
      </c>
      <c r="S239" s="200">
        <v>0</v>
      </c>
      <c r="T239" s="201">
        <f t="shared" si="3"/>
        <v>0</v>
      </c>
      <c r="AR239" s="23" t="s">
        <v>224</v>
      </c>
      <c r="AT239" s="23" t="s">
        <v>138</v>
      </c>
      <c r="AU239" s="23" t="s">
        <v>83</v>
      </c>
      <c r="AY239" s="23" t="s">
        <v>135</v>
      </c>
      <c r="BE239" s="202">
        <f t="shared" si="4"/>
        <v>0</v>
      </c>
      <c r="BF239" s="202">
        <f t="shared" si="5"/>
        <v>0</v>
      </c>
      <c r="BG239" s="202">
        <f t="shared" si="6"/>
        <v>0</v>
      </c>
      <c r="BH239" s="202">
        <f t="shared" si="7"/>
        <v>0</v>
      </c>
      <c r="BI239" s="202">
        <f t="shared" si="8"/>
        <v>0</v>
      </c>
      <c r="BJ239" s="23" t="s">
        <v>81</v>
      </c>
      <c r="BK239" s="202">
        <f t="shared" si="9"/>
        <v>0</v>
      </c>
      <c r="BL239" s="23" t="s">
        <v>224</v>
      </c>
      <c r="BM239" s="23" t="s">
        <v>502</v>
      </c>
    </row>
    <row r="240" spans="2:65" s="1" customFormat="1" ht="16.5" customHeight="1">
      <c r="B240" s="40"/>
      <c r="C240" s="191" t="s">
        <v>503</v>
      </c>
      <c r="D240" s="191" t="s">
        <v>138</v>
      </c>
      <c r="E240" s="192" t="s">
        <v>504</v>
      </c>
      <c r="F240" s="193" t="s">
        <v>505</v>
      </c>
      <c r="G240" s="194" t="s">
        <v>324</v>
      </c>
      <c r="H240" s="195">
        <v>45</v>
      </c>
      <c r="I240" s="196"/>
      <c r="J240" s="197">
        <f t="shared" si="0"/>
        <v>0</v>
      </c>
      <c r="K240" s="193" t="s">
        <v>21</v>
      </c>
      <c r="L240" s="60"/>
      <c r="M240" s="198" t="s">
        <v>21</v>
      </c>
      <c r="N240" s="199" t="s">
        <v>44</v>
      </c>
      <c r="O240" s="41"/>
      <c r="P240" s="200">
        <f t="shared" si="1"/>
        <v>0</v>
      </c>
      <c r="Q240" s="200">
        <v>0</v>
      </c>
      <c r="R240" s="200">
        <f t="shared" si="2"/>
        <v>0</v>
      </c>
      <c r="S240" s="200">
        <v>0</v>
      </c>
      <c r="T240" s="201">
        <f t="shared" si="3"/>
        <v>0</v>
      </c>
      <c r="AR240" s="23" t="s">
        <v>224</v>
      </c>
      <c r="AT240" s="23" t="s">
        <v>138</v>
      </c>
      <c r="AU240" s="23" t="s">
        <v>83</v>
      </c>
      <c r="AY240" s="23" t="s">
        <v>135</v>
      </c>
      <c r="BE240" s="202">
        <f t="shared" si="4"/>
        <v>0</v>
      </c>
      <c r="BF240" s="202">
        <f t="shared" si="5"/>
        <v>0</v>
      </c>
      <c r="BG240" s="202">
        <f t="shared" si="6"/>
        <v>0</v>
      </c>
      <c r="BH240" s="202">
        <f t="shared" si="7"/>
        <v>0</v>
      </c>
      <c r="BI240" s="202">
        <f t="shared" si="8"/>
        <v>0</v>
      </c>
      <c r="BJ240" s="23" t="s">
        <v>81</v>
      </c>
      <c r="BK240" s="202">
        <f t="shared" si="9"/>
        <v>0</v>
      </c>
      <c r="BL240" s="23" t="s">
        <v>224</v>
      </c>
      <c r="BM240" s="23" t="s">
        <v>506</v>
      </c>
    </row>
    <row r="241" spans="2:65" s="1" customFormat="1" ht="16.5" customHeight="1">
      <c r="B241" s="40"/>
      <c r="C241" s="191" t="s">
        <v>507</v>
      </c>
      <c r="D241" s="191" t="s">
        <v>138</v>
      </c>
      <c r="E241" s="192" t="s">
        <v>508</v>
      </c>
      <c r="F241" s="193" t="s">
        <v>509</v>
      </c>
      <c r="G241" s="194" t="s">
        <v>324</v>
      </c>
      <c r="H241" s="195">
        <v>35</v>
      </c>
      <c r="I241" s="196"/>
      <c r="J241" s="197">
        <f t="shared" si="0"/>
        <v>0</v>
      </c>
      <c r="K241" s="193" t="s">
        <v>21</v>
      </c>
      <c r="L241" s="60"/>
      <c r="M241" s="198" t="s">
        <v>21</v>
      </c>
      <c r="N241" s="199" t="s">
        <v>44</v>
      </c>
      <c r="O241" s="41"/>
      <c r="P241" s="200">
        <f t="shared" si="1"/>
        <v>0</v>
      </c>
      <c r="Q241" s="200">
        <v>0</v>
      </c>
      <c r="R241" s="200">
        <f t="shared" si="2"/>
        <v>0</v>
      </c>
      <c r="S241" s="200">
        <v>0</v>
      </c>
      <c r="T241" s="201">
        <f t="shared" si="3"/>
        <v>0</v>
      </c>
      <c r="AR241" s="23" t="s">
        <v>224</v>
      </c>
      <c r="AT241" s="23" t="s">
        <v>138</v>
      </c>
      <c r="AU241" s="23" t="s">
        <v>83</v>
      </c>
      <c r="AY241" s="23" t="s">
        <v>135</v>
      </c>
      <c r="BE241" s="202">
        <f t="shared" si="4"/>
        <v>0</v>
      </c>
      <c r="BF241" s="202">
        <f t="shared" si="5"/>
        <v>0</v>
      </c>
      <c r="BG241" s="202">
        <f t="shared" si="6"/>
        <v>0</v>
      </c>
      <c r="BH241" s="202">
        <f t="shared" si="7"/>
        <v>0</v>
      </c>
      <c r="BI241" s="202">
        <f t="shared" si="8"/>
        <v>0</v>
      </c>
      <c r="BJ241" s="23" t="s">
        <v>81</v>
      </c>
      <c r="BK241" s="202">
        <f t="shared" si="9"/>
        <v>0</v>
      </c>
      <c r="BL241" s="23" t="s">
        <v>224</v>
      </c>
      <c r="BM241" s="23" t="s">
        <v>510</v>
      </c>
    </row>
    <row r="242" spans="2:65" s="1" customFormat="1" ht="16.5" customHeight="1">
      <c r="B242" s="40"/>
      <c r="C242" s="191" t="s">
        <v>511</v>
      </c>
      <c r="D242" s="191" t="s">
        <v>138</v>
      </c>
      <c r="E242" s="192" t="s">
        <v>512</v>
      </c>
      <c r="F242" s="193" t="s">
        <v>513</v>
      </c>
      <c r="G242" s="194" t="s">
        <v>514</v>
      </c>
      <c r="H242" s="195">
        <v>24</v>
      </c>
      <c r="I242" s="196"/>
      <c r="J242" s="197">
        <f t="shared" si="0"/>
        <v>0</v>
      </c>
      <c r="K242" s="193" t="s">
        <v>21</v>
      </c>
      <c r="L242" s="60"/>
      <c r="M242" s="198" t="s">
        <v>21</v>
      </c>
      <c r="N242" s="199" t="s">
        <v>44</v>
      </c>
      <c r="O242" s="41"/>
      <c r="P242" s="200">
        <f t="shared" si="1"/>
        <v>0</v>
      </c>
      <c r="Q242" s="200">
        <v>0</v>
      </c>
      <c r="R242" s="200">
        <f t="shared" si="2"/>
        <v>0</v>
      </c>
      <c r="S242" s="200">
        <v>0</v>
      </c>
      <c r="T242" s="201">
        <f t="shared" si="3"/>
        <v>0</v>
      </c>
      <c r="AR242" s="23" t="s">
        <v>224</v>
      </c>
      <c r="AT242" s="23" t="s">
        <v>138</v>
      </c>
      <c r="AU242" s="23" t="s">
        <v>83</v>
      </c>
      <c r="AY242" s="23" t="s">
        <v>135</v>
      </c>
      <c r="BE242" s="202">
        <f t="shared" si="4"/>
        <v>0</v>
      </c>
      <c r="BF242" s="202">
        <f t="shared" si="5"/>
        <v>0</v>
      </c>
      <c r="BG242" s="202">
        <f t="shared" si="6"/>
        <v>0</v>
      </c>
      <c r="BH242" s="202">
        <f t="shared" si="7"/>
        <v>0</v>
      </c>
      <c r="BI242" s="202">
        <f t="shared" si="8"/>
        <v>0</v>
      </c>
      <c r="BJ242" s="23" t="s">
        <v>81</v>
      </c>
      <c r="BK242" s="202">
        <f t="shared" si="9"/>
        <v>0</v>
      </c>
      <c r="BL242" s="23" t="s">
        <v>224</v>
      </c>
      <c r="BM242" s="23" t="s">
        <v>515</v>
      </c>
    </row>
    <row r="243" spans="2:65" s="1" customFormat="1" ht="16.5" customHeight="1">
      <c r="B243" s="40"/>
      <c r="C243" s="191" t="s">
        <v>516</v>
      </c>
      <c r="D243" s="191" t="s">
        <v>138</v>
      </c>
      <c r="E243" s="192" t="s">
        <v>517</v>
      </c>
      <c r="F243" s="193" t="s">
        <v>518</v>
      </c>
      <c r="G243" s="194" t="s">
        <v>514</v>
      </c>
      <c r="H243" s="195">
        <v>24</v>
      </c>
      <c r="I243" s="196"/>
      <c r="J243" s="197">
        <f t="shared" si="0"/>
        <v>0</v>
      </c>
      <c r="K243" s="193" t="s">
        <v>21</v>
      </c>
      <c r="L243" s="60"/>
      <c r="M243" s="198" t="s">
        <v>21</v>
      </c>
      <c r="N243" s="199" t="s">
        <v>44</v>
      </c>
      <c r="O243" s="41"/>
      <c r="P243" s="200">
        <f t="shared" si="1"/>
        <v>0</v>
      </c>
      <c r="Q243" s="200">
        <v>0</v>
      </c>
      <c r="R243" s="200">
        <f t="shared" si="2"/>
        <v>0</v>
      </c>
      <c r="S243" s="200">
        <v>0</v>
      </c>
      <c r="T243" s="201">
        <f t="shared" si="3"/>
        <v>0</v>
      </c>
      <c r="AR243" s="23" t="s">
        <v>224</v>
      </c>
      <c r="AT243" s="23" t="s">
        <v>138</v>
      </c>
      <c r="AU243" s="23" t="s">
        <v>83</v>
      </c>
      <c r="AY243" s="23" t="s">
        <v>135</v>
      </c>
      <c r="BE243" s="202">
        <f t="shared" si="4"/>
        <v>0</v>
      </c>
      <c r="BF243" s="202">
        <f t="shared" si="5"/>
        <v>0</v>
      </c>
      <c r="BG243" s="202">
        <f t="shared" si="6"/>
        <v>0</v>
      </c>
      <c r="BH243" s="202">
        <f t="shared" si="7"/>
        <v>0</v>
      </c>
      <c r="BI243" s="202">
        <f t="shared" si="8"/>
        <v>0</v>
      </c>
      <c r="BJ243" s="23" t="s">
        <v>81</v>
      </c>
      <c r="BK243" s="202">
        <f t="shared" si="9"/>
        <v>0</v>
      </c>
      <c r="BL243" s="23" t="s">
        <v>224</v>
      </c>
      <c r="BM243" s="23" t="s">
        <v>519</v>
      </c>
    </row>
    <row r="244" spans="2:65" s="1" customFormat="1" ht="16.5" customHeight="1">
      <c r="B244" s="40"/>
      <c r="C244" s="191" t="s">
        <v>520</v>
      </c>
      <c r="D244" s="191" t="s">
        <v>138</v>
      </c>
      <c r="E244" s="192" t="s">
        <v>521</v>
      </c>
      <c r="F244" s="193" t="s">
        <v>522</v>
      </c>
      <c r="G244" s="194" t="s">
        <v>375</v>
      </c>
      <c r="H244" s="195">
        <v>1</v>
      </c>
      <c r="I244" s="196"/>
      <c r="J244" s="197">
        <f t="shared" si="0"/>
        <v>0</v>
      </c>
      <c r="K244" s="193" t="s">
        <v>21</v>
      </c>
      <c r="L244" s="60"/>
      <c r="M244" s="198" t="s">
        <v>21</v>
      </c>
      <c r="N244" s="199" t="s">
        <v>44</v>
      </c>
      <c r="O244" s="41"/>
      <c r="P244" s="200">
        <f t="shared" si="1"/>
        <v>0</v>
      </c>
      <c r="Q244" s="200">
        <v>0</v>
      </c>
      <c r="R244" s="200">
        <f t="shared" si="2"/>
        <v>0</v>
      </c>
      <c r="S244" s="200">
        <v>0</v>
      </c>
      <c r="T244" s="201">
        <f t="shared" si="3"/>
        <v>0</v>
      </c>
      <c r="AR244" s="23" t="s">
        <v>224</v>
      </c>
      <c r="AT244" s="23" t="s">
        <v>138</v>
      </c>
      <c r="AU244" s="23" t="s">
        <v>83</v>
      </c>
      <c r="AY244" s="23" t="s">
        <v>135</v>
      </c>
      <c r="BE244" s="202">
        <f t="shared" si="4"/>
        <v>0</v>
      </c>
      <c r="BF244" s="202">
        <f t="shared" si="5"/>
        <v>0</v>
      </c>
      <c r="BG244" s="202">
        <f t="shared" si="6"/>
        <v>0</v>
      </c>
      <c r="BH244" s="202">
        <f t="shared" si="7"/>
        <v>0</v>
      </c>
      <c r="BI244" s="202">
        <f t="shared" si="8"/>
        <v>0</v>
      </c>
      <c r="BJ244" s="23" t="s">
        <v>81</v>
      </c>
      <c r="BK244" s="202">
        <f t="shared" si="9"/>
        <v>0</v>
      </c>
      <c r="BL244" s="23" t="s">
        <v>224</v>
      </c>
      <c r="BM244" s="23" t="s">
        <v>523</v>
      </c>
    </row>
    <row r="245" spans="2:63" s="10" customFormat="1" ht="29.85" customHeight="1">
      <c r="B245" s="175"/>
      <c r="C245" s="176"/>
      <c r="D245" s="177" t="s">
        <v>72</v>
      </c>
      <c r="E245" s="189" t="s">
        <v>524</v>
      </c>
      <c r="F245" s="189" t="s">
        <v>525</v>
      </c>
      <c r="G245" s="176"/>
      <c r="H245" s="176"/>
      <c r="I245" s="179"/>
      <c r="J245" s="190">
        <f>BK245</f>
        <v>0</v>
      </c>
      <c r="K245" s="176"/>
      <c r="L245" s="181"/>
      <c r="M245" s="182"/>
      <c r="N245" s="183"/>
      <c r="O245" s="183"/>
      <c r="P245" s="184">
        <f>SUM(P246:P251)</f>
        <v>0</v>
      </c>
      <c r="Q245" s="183"/>
      <c r="R245" s="184">
        <f>SUM(R246:R251)</f>
        <v>0.07467605000000001</v>
      </c>
      <c r="S245" s="183"/>
      <c r="T245" s="185">
        <f>SUM(T246:T251)</f>
        <v>0.025294499999999998</v>
      </c>
      <c r="AR245" s="186" t="s">
        <v>83</v>
      </c>
      <c r="AT245" s="187" t="s">
        <v>72</v>
      </c>
      <c r="AU245" s="187" t="s">
        <v>81</v>
      </c>
      <c r="AY245" s="186" t="s">
        <v>135</v>
      </c>
      <c r="BK245" s="188">
        <f>SUM(BK246:BK251)</f>
        <v>0</v>
      </c>
    </row>
    <row r="246" spans="2:65" s="1" customFormat="1" ht="38.25" customHeight="1">
      <c r="B246" s="40"/>
      <c r="C246" s="191" t="s">
        <v>526</v>
      </c>
      <c r="D246" s="191" t="s">
        <v>138</v>
      </c>
      <c r="E246" s="192" t="s">
        <v>527</v>
      </c>
      <c r="F246" s="193" t="s">
        <v>528</v>
      </c>
      <c r="G246" s="194" t="s">
        <v>324</v>
      </c>
      <c r="H246" s="195">
        <v>4.875</v>
      </c>
      <c r="I246" s="196"/>
      <c r="J246" s="197">
        <f>ROUND(I246*H246,2)</f>
        <v>0</v>
      </c>
      <c r="K246" s="193" t="s">
        <v>142</v>
      </c>
      <c r="L246" s="60"/>
      <c r="M246" s="198" t="s">
        <v>21</v>
      </c>
      <c r="N246" s="199" t="s">
        <v>44</v>
      </c>
      <c r="O246" s="41"/>
      <c r="P246" s="200">
        <f>O246*H246</f>
        <v>0</v>
      </c>
      <c r="Q246" s="200">
        <v>0.00672</v>
      </c>
      <c r="R246" s="200">
        <f>Q246*H246</f>
        <v>0.032760000000000004</v>
      </c>
      <c r="S246" s="200">
        <v>0</v>
      </c>
      <c r="T246" s="201">
        <f>S246*H246</f>
        <v>0</v>
      </c>
      <c r="AR246" s="23" t="s">
        <v>224</v>
      </c>
      <c r="AT246" s="23" t="s">
        <v>138</v>
      </c>
      <c r="AU246" s="23" t="s">
        <v>83</v>
      </c>
      <c r="AY246" s="23" t="s">
        <v>135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81</v>
      </c>
      <c r="BK246" s="202">
        <f>ROUND(I246*H246,2)</f>
        <v>0</v>
      </c>
      <c r="BL246" s="23" t="s">
        <v>224</v>
      </c>
      <c r="BM246" s="23" t="s">
        <v>529</v>
      </c>
    </row>
    <row r="247" spans="2:65" s="1" customFormat="1" ht="25.5" customHeight="1">
      <c r="B247" s="40"/>
      <c r="C247" s="191" t="s">
        <v>530</v>
      </c>
      <c r="D247" s="191" t="s">
        <v>138</v>
      </c>
      <c r="E247" s="192" t="s">
        <v>531</v>
      </c>
      <c r="F247" s="193" t="s">
        <v>532</v>
      </c>
      <c r="G247" s="194" t="s">
        <v>158</v>
      </c>
      <c r="H247" s="195">
        <v>12.045</v>
      </c>
      <c r="I247" s="196"/>
      <c r="J247" s="197">
        <f>ROUND(I247*H247,2)</f>
        <v>0</v>
      </c>
      <c r="K247" s="193" t="s">
        <v>142</v>
      </c>
      <c r="L247" s="60"/>
      <c r="M247" s="198" t="s">
        <v>21</v>
      </c>
      <c r="N247" s="199" t="s">
        <v>44</v>
      </c>
      <c r="O247" s="41"/>
      <c r="P247" s="200">
        <f>O247*H247</f>
        <v>0</v>
      </c>
      <c r="Q247" s="200">
        <v>0.00117</v>
      </c>
      <c r="R247" s="200">
        <f>Q247*H247</f>
        <v>0.01409265</v>
      </c>
      <c r="S247" s="200">
        <v>0</v>
      </c>
      <c r="T247" s="201">
        <f>S247*H247</f>
        <v>0</v>
      </c>
      <c r="AR247" s="23" t="s">
        <v>224</v>
      </c>
      <c r="AT247" s="23" t="s">
        <v>138</v>
      </c>
      <c r="AU247" s="23" t="s">
        <v>83</v>
      </c>
      <c r="AY247" s="23" t="s">
        <v>135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81</v>
      </c>
      <c r="BK247" s="202">
        <f>ROUND(I247*H247,2)</f>
        <v>0</v>
      </c>
      <c r="BL247" s="23" t="s">
        <v>224</v>
      </c>
      <c r="BM247" s="23" t="s">
        <v>533</v>
      </c>
    </row>
    <row r="248" spans="2:65" s="1" customFormat="1" ht="16.5" customHeight="1">
      <c r="B248" s="40"/>
      <c r="C248" s="236" t="s">
        <v>534</v>
      </c>
      <c r="D248" s="236" t="s">
        <v>255</v>
      </c>
      <c r="E248" s="237" t="s">
        <v>535</v>
      </c>
      <c r="F248" s="238" t="s">
        <v>536</v>
      </c>
      <c r="G248" s="239" t="s">
        <v>158</v>
      </c>
      <c r="H248" s="240">
        <v>12.647</v>
      </c>
      <c r="I248" s="241"/>
      <c r="J248" s="242">
        <f>ROUND(I248*H248,2)</f>
        <v>0</v>
      </c>
      <c r="K248" s="238" t="s">
        <v>142</v>
      </c>
      <c r="L248" s="243"/>
      <c r="M248" s="244" t="s">
        <v>21</v>
      </c>
      <c r="N248" s="245" t="s">
        <v>44</v>
      </c>
      <c r="O248" s="41"/>
      <c r="P248" s="200">
        <f>O248*H248</f>
        <v>0</v>
      </c>
      <c r="Q248" s="200">
        <v>0.0022</v>
      </c>
      <c r="R248" s="200">
        <f>Q248*H248</f>
        <v>0.0278234</v>
      </c>
      <c r="S248" s="200">
        <v>0</v>
      </c>
      <c r="T248" s="201">
        <f>S248*H248</f>
        <v>0</v>
      </c>
      <c r="AR248" s="23" t="s">
        <v>311</v>
      </c>
      <c r="AT248" s="23" t="s">
        <v>255</v>
      </c>
      <c r="AU248" s="23" t="s">
        <v>83</v>
      </c>
      <c r="AY248" s="23" t="s">
        <v>135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23" t="s">
        <v>81</v>
      </c>
      <c r="BK248" s="202">
        <f>ROUND(I248*H248,2)</f>
        <v>0</v>
      </c>
      <c r="BL248" s="23" t="s">
        <v>224</v>
      </c>
      <c r="BM248" s="23" t="s">
        <v>537</v>
      </c>
    </row>
    <row r="249" spans="2:51" s="11" customFormat="1" ht="13.5">
      <c r="B249" s="203"/>
      <c r="C249" s="204"/>
      <c r="D249" s="205" t="s">
        <v>145</v>
      </c>
      <c r="E249" s="204"/>
      <c r="F249" s="207" t="s">
        <v>538</v>
      </c>
      <c r="G249" s="204"/>
      <c r="H249" s="208">
        <v>12.647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145</v>
      </c>
      <c r="AU249" s="214" t="s">
        <v>83</v>
      </c>
      <c r="AV249" s="11" t="s">
        <v>83</v>
      </c>
      <c r="AW249" s="11" t="s">
        <v>6</v>
      </c>
      <c r="AX249" s="11" t="s">
        <v>81</v>
      </c>
      <c r="AY249" s="214" t="s">
        <v>135</v>
      </c>
    </row>
    <row r="250" spans="2:65" s="1" customFormat="1" ht="16.5" customHeight="1">
      <c r="B250" s="40"/>
      <c r="C250" s="191" t="s">
        <v>539</v>
      </c>
      <c r="D250" s="191" t="s">
        <v>138</v>
      </c>
      <c r="E250" s="192" t="s">
        <v>540</v>
      </c>
      <c r="F250" s="193" t="s">
        <v>541</v>
      </c>
      <c r="G250" s="194" t="s">
        <v>158</v>
      </c>
      <c r="H250" s="195">
        <v>12.045</v>
      </c>
      <c r="I250" s="196"/>
      <c r="J250" s="197">
        <f>ROUND(I250*H250,2)</f>
        <v>0</v>
      </c>
      <c r="K250" s="193" t="s">
        <v>142</v>
      </c>
      <c r="L250" s="60"/>
      <c r="M250" s="198" t="s">
        <v>21</v>
      </c>
      <c r="N250" s="199" t="s">
        <v>44</v>
      </c>
      <c r="O250" s="41"/>
      <c r="P250" s="200">
        <f>O250*H250</f>
        <v>0</v>
      </c>
      <c r="Q250" s="200">
        <v>0</v>
      </c>
      <c r="R250" s="200">
        <f>Q250*H250</f>
        <v>0</v>
      </c>
      <c r="S250" s="200">
        <v>0.0021</v>
      </c>
      <c r="T250" s="201">
        <f>S250*H250</f>
        <v>0.025294499999999998</v>
      </c>
      <c r="AR250" s="23" t="s">
        <v>224</v>
      </c>
      <c r="AT250" s="23" t="s">
        <v>138</v>
      </c>
      <c r="AU250" s="23" t="s">
        <v>83</v>
      </c>
      <c r="AY250" s="23" t="s">
        <v>135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81</v>
      </c>
      <c r="BK250" s="202">
        <f>ROUND(I250*H250,2)</f>
        <v>0</v>
      </c>
      <c r="BL250" s="23" t="s">
        <v>224</v>
      </c>
      <c r="BM250" s="23" t="s">
        <v>542</v>
      </c>
    </row>
    <row r="251" spans="2:65" s="1" customFormat="1" ht="38.25" customHeight="1">
      <c r="B251" s="40"/>
      <c r="C251" s="191" t="s">
        <v>543</v>
      </c>
      <c r="D251" s="191" t="s">
        <v>138</v>
      </c>
      <c r="E251" s="192" t="s">
        <v>544</v>
      </c>
      <c r="F251" s="193" t="s">
        <v>545</v>
      </c>
      <c r="G251" s="194" t="s">
        <v>546</v>
      </c>
      <c r="H251" s="246"/>
      <c r="I251" s="196"/>
      <c r="J251" s="197">
        <f>ROUND(I251*H251,2)</f>
        <v>0</v>
      </c>
      <c r="K251" s="193" t="s">
        <v>142</v>
      </c>
      <c r="L251" s="60"/>
      <c r="M251" s="198" t="s">
        <v>21</v>
      </c>
      <c r="N251" s="199" t="s">
        <v>44</v>
      </c>
      <c r="O251" s="41"/>
      <c r="P251" s="200">
        <f>O251*H251</f>
        <v>0</v>
      </c>
      <c r="Q251" s="200">
        <v>0</v>
      </c>
      <c r="R251" s="200">
        <f>Q251*H251</f>
        <v>0</v>
      </c>
      <c r="S251" s="200">
        <v>0</v>
      </c>
      <c r="T251" s="201">
        <f>S251*H251</f>
        <v>0</v>
      </c>
      <c r="AR251" s="23" t="s">
        <v>224</v>
      </c>
      <c r="AT251" s="23" t="s">
        <v>138</v>
      </c>
      <c r="AU251" s="23" t="s">
        <v>83</v>
      </c>
      <c r="AY251" s="23" t="s">
        <v>135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3" t="s">
        <v>81</v>
      </c>
      <c r="BK251" s="202">
        <f>ROUND(I251*H251,2)</f>
        <v>0</v>
      </c>
      <c r="BL251" s="23" t="s">
        <v>224</v>
      </c>
      <c r="BM251" s="23" t="s">
        <v>547</v>
      </c>
    </row>
    <row r="252" spans="2:63" s="10" customFormat="1" ht="29.85" customHeight="1">
      <c r="B252" s="175"/>
      <c r="C252" s="176"/>
      <c r="D252" s="177" t="s">
        <v>72</v>
      </c>
      <c r="E252" s="189" t="s">
        <v>548</v>
      </c>
      <c r="F252" s="189" t="s">
        <v>549</v>
      </c>
      <c r="G252" s="176"/>
      <c r="H252" s="176"/>
      <c r="I252" s="179"/>
      <c r="J252" s="190">
        <f>BK252</f>
        <v>0</v>
      </c>
      <c r="K252" s="176"/>
      <c r="L252" s="181"/>
      <c r="M252" s="182"/>
      <c r="N252" s="183"/>
      <c r="O252" s="183"/>
      <c r="P252" s="184">
        <f>SUM(P253:P295)</f>
        <v>0</v>
      </c>
      <c r="Q252" s="183"/>
      <c r="R252" s="184">
        <f>SUM(R253:R295)</f>
        <v>0.2436197</v>
      </c>
      <c r="S252" s="183"/>
      <c r="T252" s="185">
        <f>SUM(T253:T295)</f>
        <v>8.664084</v>
      </c>
      <c r="AR252" s="186" t="s">
        <v>83</v>
      </c>
      <c r="AT252" s="187" t="s">
        <v>72</v>
      </c>
      <c r="AU252" s="187" t="s">
        <v>81</v>
      </c>
      <c r="AY252" s="186" t="s">
        <v>135</v>
      </c>
      <c r="BK252" s="188">
        <f>SUM(BK253:BK295)</f>
        <v>0</v>
      </c>
    </row>
    <row r="253" spans="2:65" s="1" customFormat="1" ht="16.5" customHeight="1">
      <c r="B253" s="40"/>
      <c r="C253" s="191" t="s">
        <v>550</v>
      </c>
      <c r="D253" s="191" t="s">
        <v>138</v>
      </c>
      <c r="E253" s="192" t="s">
        <v>551</v>
      </c>
      <c r="F253" s="193" t="s">
        <v>552</v>
      </c>
      <c r="G253" s="194" t="s">
        <v>553</v>
      </c>
      <c r="H253" s="195">
        <v>1088.239</v>
      </c>
      <c r="I253" s="196"/>
      <c r="J253" s="197">
        <f>ROUND(I253*H253,2)</f>
        <v>0</v>
      </c>
      <c r="K253" s="193" t="s">
        <v>21</v>
      </c>
      <c r="L253" s="60"/>
      <c r="M253" s="198" t="s">
        <v>21</v>
      </c>
      <c r="N253" s="199" t="s">
        <v>44</v>
      </c>
      <c r="O253" s="41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AR253" s="23" t="s">
        <v>224</v>
      </c>
      <c r="AT253" s="23" t="s">
        <v>138</v>
      </c>
      <c r="AU253" s="23" t="s">
        <v>83</v>
      </c>
      <c r="AY253" s="23" t="s">
        <v>135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81</v>
      </c>
      <c r="BK253" s="202">
        <f>ROUND(I253*H253,2)</f>
        <v>0</v>
      </c>
      <c r="BL253" s="23" t="s">
        <v>224</v>
      </c>
      <c r="BM253" s="23" t="s">
        <v>554</v>
      </c>
    </row>
    <row r="254" spans="2:51" s="11" customFormat="1" ht="13.5">
      <c r="B254" s="203"/>
      <c r="C254" s="204"/>
      <c r="D254" s="205" t="s">
        <v>145</v>
      </c>
      <c r="E254" s="206" t="s">
        <v>21</v>
      </c>
      <c r="F254" s="207" t="s">
        <v>555</v>
      </c>
      <c r="G254" s="204"/>
      <c r="H254" s="208">
        <v>312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145</v>
      </c>
      <c r="AU254" s="214" t="s">
        <v>83</v>
      </c>
      <c r="AV254" s="11" t="s">
        <v>83</v>
      </c>
      <c r="AW254" s="11" t="s">
        <v>37</v>
      </c>
      <c r="AX254" s="11" t="s">
        <v>73</v>
      </c>
      <c r="AY254" s="214" t="s">
        <v>135</v>
      </c>
    </row>
    <row r="255" spans="2:51" s="11" customFormat="1" ht="13.5">
      <c r="B255" s="203"/>
      <c r="C255" s="204"/>
      <c r="D255" s="205" t="s">
        <v>145</v>
      </c>
      <c r="E255" s="206" t="s">
        <v>21</v>
      </c>
      <c r="F255" s="207" t="s">
        <v>556</v>
      </c>
      <c r="G255" s="204"/>
      <c r="H255" s="208">
        <v>463.755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145</v>
      </c>
      <c r="AU255" s="214" t="s">
        <v>83</v>
      </c>
      <c r="AV255" s="11" t="s">
        <v>83</v>
      </c>
      <c r="AW255" s="11" t="s">
        <v>37</v>
      </c>
      <c r="AX255" s="11" t="s">
        <v>73</v>
      </c>
      <c r="AY255" s="214" t="s">
        <v>135</v>
      </c>
    </row>
    <row r="256" spans="2:51" s="11" customFormat="1" ht="13.5">
      <c r="B256" s="203"/>
      <c r="C256" s="204"/>
      <c r="D256" s="205" t="s">
        <v>145</v>
      </c>
      <c r="E256" s="206" t="s">
        <v>21</v>
      </c>
      <c r="F256" s="207" t="s">
        <v>557</v>
      </c>
      <c r="G256" s="204"/>
      <c r="H256" s="208">
        <v>87.505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145</v>
      </c>
      <c r="AU256" s="214" t="s">
        <v>83</v>
      </c>
      <c r="AV256" s="11" t="s">
        <v>83</v>
      </c>
      <c r="AW256" s="11" t="s">
        <v>37</v>
      </c>
      <c r="AX256" s="11" t="s">
        <v>73</v>
      </c>
      <c r="AY256" s="214" t="s">
        <v>135</v>
      </c>
    </row>
    <row r="257" spans="2:51" s="11" customFormat="1" ht="13.5">
      <c r="B257" s="203"/>
      <c r="C257" s="204"/>
      <c r="D257" s="205" t="s">
        <v>145</v>
      </c>
      <c r="E257" s="206" t="s">
        <v>21</v>
      </c>
      <c r="F257" s="207" t="s">
        <v>558</v>
      </c>
      <c r="G257" s="204"/>
      <c r="H257" s="208">
        <v>171.12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145</v>
      </c>
      <c r="AU257" s="214" t="s">
        <v>83</v>
      </c>
      <c r="AV257" s="11" t="s">
        <v>83</v>
      </c>
      <c r="AW257" s="11" t="s">
        <v>37</v>
      </c>
      <c r="AX257" s="11" t="s">
        <v>73</v>
      </c>
      <c r="AY257" s="214" t="s">
        <v>135</v>
      </c>
    </row>
    <row r="258" spans="2:51" s="11" customFormat="1" ht="13.5">
      <c r="B258" s="203"/>
      <c r="C258" s="204"/>
      <c r="D258" s="205" t="s">
        <v>145</v>
      </c>
      <c r="E258" s="206" t="s">
        <v>21</v>
      </c>
      <c r="F258" s="207" t="s">
        <v>559</v>
      </c>
      <c r="G258" s="204"/>
      <c r="H258" s="208">
        <v>38.259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145</v>
      </c>
      <c r="AU258" s="214" t="s">
        <v>83</v>
      </c>
      <c r="AV258" s="11" t="s">
        <v>83</v>
      </c>
      <c r="AW258" s="11" t="s">
        <v>37</v>
      </c>
      <c r="AX258" s="11" t="s">
        <v>73</v>
      </c>
      <c r="AY258" s="214" t="s">
        <v>135</v>
      </c>
    </row>
    <row r="259" spans="2:51" s="11" customFormat="1" ht="13.5">
      <c r="B259" s="203"/>
      <c r="C259" s="204"/>
      <c r="D259" s="205" t="s">
        <v>145</v>
      </c>
      <c r="E259" s="206" t="s">
        <v>21</v>
      </c>
      <c r="F259" s="207" t="s">
        <v>560</v>
      </c>
      <c r="G259" s="204"/>
      <c r="H259" s="208">
        <v>2.4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145</v>
      </c>
      <c r="AU259" s="214" t="s">
        <v>83</v>
      </c>
      <c r="AV259" s="11" t="s">
        <v>83</v>
      </c>
      <c r="AW259" s="11" t="s">
        <v>37</v>
      </c>
      <c r="AX259" s="11" t="s">
        <v>73</v>
      </c>
      <c r="AY259" s="214" t="s">
        <v>135</v>
      </c>
    </row>
    <row r="260" spans="2:51" s="11" customFormat="1" ht="13.5">
      <c r="B260" s="203"/>
      <c r="C260" s="204"/>
      <c r="D260" s="205" t="s">
        <v>145</v>
      </c>
      <c r="E260" s="206" t="s">
        <v>21</v>
      </c>
      <c r="F260" s="207" t="s">
        <v>561</v>
      </c>
      <c r="G260" s="204"/>
      <c r="H260" s="208">
        <v>13.2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145</v>
      </c>
      <c r="AU260" s="214" t="s">
        <v>83</v>
      </c>
      <c r="AV260" s="11" t="s">
        <v>83</v>
      </c>
      <c r="AW260" s="11" t="s">
        <v>37</v>
      </c>
      <c r="AX260" s="11" t="s">
        <v>73</v>
      </c>
      <c r="AY260" s="214" t="s">
        <v>135</v>
      </c>
    </row>
    <row r="261" spans="2:51" s="13" customFormat="1" ht="13.5">
      <c r="B261" s="225"/>
      <c r="C261" s="226"/>
      <c r="D261" s="205" t="s">
        <v>145</v>
      </c>
      <c r="E261" s="227" t="s">
        <v>21</v>
      </c>
      <c r="F261" s="228" t="s">
        <v>164</v>
      </c>
      <c r="G261" s="226"/>
      <c r="H261" s="229">
        <v>1088.239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145</v>
      </c>
      <c r="AU261" s="235" t="s">
        <v>83</v>
      </c>
      <c r="AV261" s="13" t="s">
        <v>143</v>
      </c>
      <c r="AW261" s="13" t="s">
        <v>37</v>
      </c>
      <c r="AX261" s="13" t="s">
        <v>81</v>
      </c>
      <c r="AY261" s="235" t="s">
        <v>135</v>
      </c>
    </row>
    <row r="262" spans="2:65" s="1" customFormat="1" ht="16.5" customHeight="1">
      <c r="B262" s="40"/>
      <c r="C262" s="191" t="s">
        <v>562</v>
      </c>
      <c r="D262" s="191" t="s">
        <v>138</v>
      </c>
      <c r="E262" s="192" t="s">
        <v>563</v>
      </c>
      <c r="F262" s="193" t="s">
        <v>564</v>
      </c>
      <c r="G262" s="194" t="s">
        <v>158</v>
      </c>
      <c r="H262" s="195">
        <v>258.098</v>
      </c>
      <c r="I262" s="196"/>
      <c r="J262" s="197">
        <f>ROUND(I262*H262,2)</f>
        <v>0</v>
      </c>
      <c r="K262" s="193" t="s">
        <v>142</v>
      </c>
      <c r="L262" s="60"/>
      <c r="M262" s="198" t="s">
        <v>21</v>
      </c>
      <c r="N262" s="199" t="s">
        <v>44</v>
      </c>
      <c r="O262" s="41"/>
      <c r="P262" s="200">
        <f>O262*H262</f>
        <v>0</v>
      </c>
      <c r="Q262" s="200">
        <v>0</v>
      </c>
      <c r="R262" s="200">
        <f>Q262*H262</f>
        <v>0</v>
      </c>
      <c r="S262" s="200">
        <v>0.033</v>
      </c>
      <c r="T262" s="201">
        <f>S262*H262</f>
        <v>8.517234</v>
      </c>
      <c r="AR262" s="23" t="s">
        <v>224</v>
      </c>
      <c r="AT262" s="23" t="s">
        <v>138</v>
      </c>
      <c r="AU262" s="23" t="s">
        <v>83</v>
      </c>
      <c r="AY262" s="23" t="s">
        <v>135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81</v>
      </c>
      <c r="BK262" s="202">
        <f>ROUND(I262*H262,2)</f>
        <v>0</v>
      </c>
      <c r="BL262" s="23" t="s">
        <v>224</v>
      </c>
      <c r="BM262" s="23" t="s">
        <v>565</v>
      </c>
    </row>
    <row r="263" spans="2:51" s="11" customFormat="1" ht="13.5">
      <c r="B263" s="203"/>
      <c r="C263" s="204"/>
      <c r="D263" s="205" t="s">
        <v>145</v>
      </c>
      <c r="E263" s="206" t="s">
        <v>21</v>
      </c>
      <c r="F263" s="207" t="s">
        <v>566</v>
      </c>
      <c r="G263" s="204"/>
      <c r="H263" s="208">
        <v>200.52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145</v>
      </c>
      <c r="AU263" s="214" t="s">
        <v>83</v>
      </c>
      <c r="AV263" s="11" t="s">
        <v>83</v>
      </c>
      <c r="AW263" s="11" t="s">
        <v>37</v>
      </c>
      <c r="AX263" s="11" t="s">
        <v>73</v>
      </c>
      <c r="AY263" s="214" t="s">
        <v>135</v>
      </c>
    </row>
    <row r="264" spans="2:51" s="11" customFormat="1" ht="13.5">
      <c r="B264" s="203"/>
      <c r="C264" s="204"/>
      <c r="D264" s="205" t="s">
        <v>145</v>
      </c>
      <c r="E264" s="206" t="s">
        <v>21</v>
      </c>
      <c r="F264" s="207" t="s">
        <v>567</v>
      </c>
      <c r="G264" s="204"/>
      <c r="H264" s="208">
        <v>19.75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145</v>
      </c>
      <c r="AU264" s="214" t="s">
        <v>83</v>
      </c>
      <c r="AV264" s="11" t="s">
        <v>83</v>
      </c>
      <c r="AW264" s="11" t="s">
        <v>37</v>
      </c>
      <c r="AX264" s="11" t="s">
        <v>73</v>
      </c>
      <c r="AY264" s="214" t="s">
        <v>135</v>
      </c>
    </row>
    <row r="265" spans="2:51" s="11" customFormat="1" ht="13.5">
      <c r="B265" s="203"/>
      <c r="C265" s="204"/>
      <c r="D265" s="205" t="s">
        <v>145</v>
      </c>
      <c r="E265" s="206" t="s">
        <v>21</v>
      </c>
      <c r="F265" s="207" t="s">
        <v>568</v>
      </c>
      <c r="G265" s="204"/>
      <c r="H265" s="208">
        <v>6.032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145</v>
      </c>
      <c r="AU265" s="214" t="s">
        <v>83</v>
      </c>
      <c r="AV265" s="11" t="s">
        <v>83</v>
      </c>
      <c r="AW265" s="11" t="s">
        <v>37</v>
      </c>
      <c r="AX265" s="11" t="s">
        <v>73</v>
      </c>
      <c r="AY265" s="214" t="s">
        <v>135</v>
      </c>
    </row>
    <row r="266" spans="2:51" s="11" customFormat="1" ht="13.5">
      <c r="B266" s="203"/>
      <c r="C266" s="204"/>
      <c r="D266" s="205" t="s">
        <v>145</v>
      </c>
      <c r="E266" s="206" t="s">
        <v>21</v>
      </c>
      <c r="F266" s="207" t="s">
        <v>569</v>
      </c>
      <c r="G266" s="204"/>
      <c r="H266" s="208">
        <v>20.385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145</v>
      </c>
      <c r="AU266" s="214" t="s">
        <v>83</v>
      </c>
      <c r="AV266" s="11" t="s">
        <v>83</v>
      </c>
      <c r="AW266" s="11" t="s">
        <v>37</v>
      </c>
      <c r="AX266" s="11" t="s">
        <v>73</v>
      </c>
      <c r="AY266" s="214" t="s">
        <v>135</v>
      </c>
    </row>
    <row r="267" spans="2:51" s="11" customFormat="1" ht="13.5">
      <c r="B267" s="203"/>
      <c r="C267" s="204"/>
      <c r="D267" s="205" t="s">
        <v>145</v>
      </c>
      <c r="E267" s="206" t="s">
        <v>21</v>
      </c>
      <c r="F267" s="207" t="s">
        <v>570</v>
      </c>
      <c r="G267" s="204"/>
      <c r="H267" s="208">
        <v>6.521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145</v>
      </c>
      <c r="AU267" s="214" t="s">
        <v>83</v>
      </c>
      <c r="AV267" s="11" t="s">
        <v>83</v>
      </c>
      <c r="AW267" s="11" t="s">
        <v>37</v>
      </c>
      <c r="AX267" s="11" t="s">
        <v>73</v>
      </c>
      <c r="AY267" s="214" t="s">
        <v>135</v>
      </c>
    </row>
    <row r="268" spans="2:51" s="11" customFormat="1" ht="13.5">
      <c r="B268" s="203"/>
      <c r="C268" s="204"/>
      <c r="D268" s="205" t="s">
        <v>145</v>
      </c>
      <c r="E268" s="206" t="s">
        <v>21</v>
      </c>
      <c r="F268" s="207" t="s">
        <v>571</v>
      </c>
      <c r="G268" s="204"/>
      <c r="H268" s="208">
        <v>1.372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145</v>
      </c>
      <c r="AU268" s="214" t="s">
        <v>83</v>
      </c>
      <c r="AV268" s="11" t="s">
        <v>83</v>
      </c>
      <c r="AW268" s="11" t="s">
        <v>37</v>
      </c>
      <c r="AX268" s="11" t="s">
        <v>73</v>
      </c>
      <c r="AY268" s="214" t="s">
        <v>135</v>
      </c>
    </row>
    <row r="269" spans="2:51" s="11" customFormat="1" ht="13.5">
      <c r="B269" s="203"/>
      <c r="C269" s="204"/>
      <c r="D269" s="205" t="s">
        <v>145</v>
      </c>
      <c r="E269" s="206" t="s">
        <v>21</v>
      </c>
      <c r="F269" s="207" t="s">
        <v>572</v>
      </c>
      <c r="G269" s="204"/>
      <c r="H269" s="208">
        <v>3.518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145</v>
      </c>
      <c r="AU269" s="214" t="s">
        <v>83</v>
      </c>
      <c r="AV269" s="11" t="s">
        <v>83</v>
      </c>
      <c r="AW269" s="11" t="s">
        <v>37</v>
      </c>
      <c r="AX269" s="11" t="s">
        <v>73</v>
      </c>
      <c r="AY269" s="214" t="s">
        <v>135</v>
      </c>
    </row>
    <row r="270" spans="2:51" s="13" customFormat="1" ht="13.5">
      <c r="B270" s="225"/>
      <c r="C270" s="226"/>
      <c r="D270" s="205" t="s">
        <v>145</v>
      </c>
      <c r="E270" s="227" t="s">
        <v>21</v>
      </c>
      <c r="F270" s="228" t="s">
        <v>164</v>
      </c>
      <c r="G270" s="226"/>
      <c r="H270" s="229">
        <v>258.098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145</v>
      </c>
      <c r="AU270" s="235" t="s">
        <v>83</v>
      </c>
      <c r="AV270" s="13" t="s">
        <v>143</v>
      </c>
      <c r="AW270" s="13" t="s">
        <v>37</v>
      </c>
      <c r="AX270" s="13" t="s">
        <v>81</v>
      </c>
      <c r="AY270" s="235" t="s">
        <v>135</v>
      </c>
    </row>
    <row r="271" spans="2:65" s="1" customFormat="1" ht="16.5" customHeight="1">
      <c r="B271" s="40"/>
      <c r="C271" s="191" t="s">
        <v>573</v>
      </c>
      <c r="D271" s="191" t="s">
        <v>138</v>
      </c>
      <c r="E271" s="192" t="s">
        <v>574</v>
      </c>
      <c r="F271" s="193" t="s">
        <v>575</v>
      </c>
      <c r="G271" s="194" t="s">
        <v>324</v>
      </c>
      <c r="H271" s="195">
        <v>48.95</v>
      </c>
      <c r="I271" s="196"/>
      <c r="J271" s="197">
        <f>ROUND(I271*H271,2)</f>
        <v>0</v>
      </c>
      <c r="K271" s="193" t="s">
        <v>142</v>
      </c>
      <c r="L271" s="60"/>
      <c r="M271" s="198" t="s">
        <v>21</v>
      </c>
      <c r="N271" s="199" t="s">
        <v>44</v>
      </c>
      <c r="O271" s="41"/>
      <c r="P271" s="200">
        <f>O271*H271</f>
        <v>0</v>
      </c>
      <c r="Q271" s="200">
        <v>0</v>
      </c>
      <c r="R271" s="200">
        <f>Q271*H271</f>
        <v>0</v>
      </c>
      <c r="S271" s="200">
        <v>0.003</v>
      </c>
      <c r="T271" s="201">
        <f>S271*H271</f>
        <v>0.14685</v>
      </c>
      <c r="AR271" s="23" t="s">
        <v>224</v>
      </c>
      <c r="AT271" s="23" t="s">
        <v>138</v>
      </c>
      <c r="AU271" s="23" t="s">
        <v>83</v>
      </c>
      <c r="AY271" s="23" t="s">
        <v>135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3" t="s">
        <v>81</v>
      </c>
      <c r="BK271" s="202">
        <f>ROUND(I271*H271,2)</f>
        <v>0</v>
      </c>
      <c r="BL271" s="23" t="s">
        <v>224</v>
      </c>
      <c r="BM271" s="23" t="s">
        <v>576</v>
      </c>
    </row>
    <row r="272" spans="2:51" s="11" customFormat="1" ht="13.5">
      <c r="B272" s="203"/>
      <c r="C272" s="204"/>
      <c r="D272" s="205" t="s">
        <v>145</v>
      </c>
      <c r="E272" s="206" t="s">
        <v>21</v>
      </c>
      <c r="F272" s="207" t="s">
        <v>577</v>
      </c>
      <c r="G272" s="204"/>
      <c r="H272" s="208">
        <v>18.9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145</v>
      </c>
      <c r="AU272" s="214" t="s">
        <v>83</v>
      </c>
      <c r="AV272" s="11" t="s">
        <v>83</v>
      </c>
      <c r="AW272" s="11" t="s">
        <v>37</v>
      </c>
      <c r="AX272" s="11" t="s">
        <v>73</v>
      </c>
      <c r="AY272" s="214" t="s">
        <v>135</v>
      </c>
    </row>
    <row r="273" spans="2:51" s="11" customFormat="1" ht="13.5">
      <c r="B273" s="203"/>
      <c r="C273" s="204"/>
      <c r="D273" s="205" t="s">
        <v>145</v>
      </c>
      <c r="E273" s="206" t="s">
        <v>21</v>
      </c>
      <c r="F273" s="207" t="s">
        <v>578</v>
      </c>
      <c r="G273" s="204"/>
      <c r="H273" s="208">
        <v>11.15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145</v>
      </c>
      <c r="AU273" s="214" t="s">
        <v>83</v>
      </c>
      <c r="AV273" s="11" t="s">
        <v>83</v>
      </c>
      <c r="AW273" s="11" t="s">
        <v>37</v>
      </c>
      <c r="AX273" s="11" t="s">
        <v>73</v>
      </c>
      <c r="AY273" s="214" t="s">
        <v>135</v>
      </c>
    </row>
    <row r="274" spans="2:51" s="11" customFormat="1" ht="13.5">
      <c r="B274" s="203"/>
      <c r="C274" s="204"/>
      <c r="D274" s="205" t="s">
        <v>145</v>
      </c>
      <c r="E274" s="206" t="s">
        <v>21</v>
      </c>
      <c r="F274" s="207" t="s">
        <v>577</v>
      </c>
      <c r="G274" s="204"/>
      <c r="H274" s="208">
        <v>18.9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145</v>
      </c>
      <c r="AU274" s="214" t="s">
        <v>83</v>
      </c>
      <c r="AV274" s="11" t="s">
        <v>83</v>
      </c>
      <c r="AW274" s="11" t="s">
        <v>37</v>
      </c>
      <c r="AX274" s="11" t="s">
        <v>73</v>
      </c>
      <c r="AY274" s="214" t="s">
        <v>135</v>
      </c>
    </row>
    <row r="275" spans="2:51" s="13" customFormat="1" ht="13.5">
      <c r="B275" s="225"/>
      <c r="C275" s="226"/>
      <c r="D275" s="205" t="s">
        <v>145</v>
      </c>
      <c r="E275" s="227" t="s">
        <v>21</v>
      </c>
      <c r="F275" s="228" t="s">
        <v>164</v>
      </c>
      <c r="G275" s="226"/>
      <c r="H275" s="229">
        <v>48.95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145</v>
      </c>
      <c r="AU275" s="235" t="s">
        <v>83</v>
      </c>
      <c r="AV275" s="13" t="s">
        <v>143</v>
      </c>
      <c r="AW275" s="13" t="s">
        <v>37</v>
      </c>
      <c r="AX275" s="13" t="s">
        <v>81</v>
      </c>
      <c r="AY275" s="235" t="s">
        <v>135</v>
      </c>
    </row>
    <row r="276" spans="2:65" s="1" customFormat="1" ht="25.5" customHeight="1">
      <c r="B276" s="40"/>
      <c r="C276" s="191" t="s">
        <v>579</v>
      </c>
      <c r="D276" s="191" t="s">
        <v>138</v>
      </c>
      <c r="E276" s="192" t="s">
        <v>580</v>
      </c>
      <c r="F276" s="193" t="s">
        <v>581</v>
      </c>
      <c r="G276" s="194" t="s">
        <v>553</v>
      </c>
      <c r="H276" s="195">
        <v>232.394</v>
      </c>
      <c r="I276" s="196"/>
      <c r="J276" s="197">
        <f>ROUND(I276*H276,2)</f>
        <v>0</v>
      </c>
      <c r="K276" s="193" t="s">
        <v>142</v>
      </c>
      <c r="L276" s="60"/>
      <c r="M276" s="198" t="s">
        <v>21</v>
      </c>
      <c r="N276" s="199" t="s">
        <v>44</v>
      </c>
      <c r="O276" s="41"/>
      <c r="P276" s="200">
        <f>O276*H276</f>
        <v>0</v>
      </c>
      <c r="Q276" s="200">
        <v>5E-05</v>
      </c>
      <c r="R276" s="200">
        <f>Q276*H276</f>
        <v>0.0116197</v>
      </c>
      <c r="S276" s="200">
        <v>0</v>
      </c>
      <c r="T276" s="201">
        <f>S276*H276</f>
        <v>0</v>
      </c>
      <c r="AR276" s="23" t="s">
        <v>224</v>
      </c>
      <c r="AT276" s="23" t="s">
        <v>138</v>
      </c>
      <c r="AU276" s="23" t="s">
        <v>83</v>
      </c>
      <c r="AY276" s="23" t="s">
        <v>135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3" t="s">
        <v>81</v>
      </c>
      <c r="BK276" s="202">
        <f>ROUND(I276*H276,2)</f>
        <v>0</v>
      </c>
      <c r="BL276" s="23" t="s">
        <v>224</v>
      </c>
      <c r="BM276" s="23" t="s">
        <v>582</v>
      </c>
    </row>
    <row r="277" spans="2:51" s="12" customFormat="1" ht="13.5">
      <c r="B277" s="215"/>
      <c r="C277" s="216"/>
      <c r="D277" s="205" t="s">
        <v>145</v>
      </c>
      <c r="E277" s="217" t="s">
        <v>21</v>
      </c>
      <c r="F277" s="218" t="s">
        <v>583</v>
      </c>
      <c r="G277" s="216"/>
      <c r="H277" s="217" t="s">
        <v>21</v>
      </c>
      <c r="I277" s="219"/>
      <c r="J277" s="216"/>
      <c r="K277" s="216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145</v>
      </c>
      <c r="AU277" s="224" t="s">
        <v>83</v>
      </c>
      <c r="AV277" s="12" t="s">
        <v>81</v>
      </c>
      <c r="AW277" s="12" t="s">
        <v>37</v>
      </c>
      <c r="AX277" s="12" t="s">
        <v>73</v>
      </c>
      <c r="AY277" s="224" t="s">
        <v>135</v>
      </c>
    </row>
    <row r="278" spans="2:51" s="11" customFormat="1" ht="13.5">
      <c r="B278" s="203"/>
      <c r="C278" s="204"/>
      <c r="D278" s="205" t="s">
        <v>145</v>
      </c>
      <c r="E278" s="206" t="s">
        <v>21</v>
      </c>
      <c r="F278" s="207" t="s">
        <v>584</v>
      </c>
      <c r="G278" s="204"/>
      <c r="H278" s="208">
        <v>116.464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145</v>
      </c>
      <c r="AU278" s="214" t="s">
        <v>83</v>
      </c>
      <c r="AV278" s="11" t="s">
        <v>83</v>
      </c>
      <c r="AW278" s="11" t="s">
        <v>37</v>
      </c>
      <c r="AX278" s="11" t="s">
        <v>73</v>
      </c>
      <c r="AY278" s="214" t="s">
        <v>135</v>
      </c>
    </row>
    <row r="279" spans="2:51" s="11" customFormat="1" ht="13.5">
      <c r="B279" s="203"/>
      <c r="C279" s="204"/>
      <c r="D279" s="205" t="s">
        <v>145</v>
      </c>
      <c r="E279" s="206" t="s">
        <v>21</v>
      </c>
      <c r="F279" s="207" t="s">
        <v>585</v>
      </c>
      <c r="G279" s="204"/>
      <c r="H279" s="208">
        <v>9.6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145</v>
      </c>
      <c r="AU279" s="214" t="s">
        <v>83</v>
      </c>
      <c r="AV279" s="11" t="s">
        <v>83</v>
      </c>
      <c r="AW279" s="11" t="s">
        <v>37</v>
      </c>
      <c r="AX279" s="11" t="s">
        <v>73</v>
      </c>
      <c r="AY279" s="214" t="s">
        <v>135</v>
      </c>
    </row>
    <row r="280" spans="2:51" s="12" customFormat="1" ht="13.5">
      <c r="B280" s="215"/>
      <c r="C280" s="216"/>
      <c r="D280" s="205" t="s">
        <v>145</v>
      </c>
      <c r="E280" s="217" t="s">
        <v>21</v>
      </c>
      <c r="F280" s="218" t="s">
        <v>586</v>
      </c>
      <c r="G280" s="216"/>
      <c r="H280" s="217" t="s">
        <v>21</v>
      </c>
      <c r="I280" s="219"/>
      <c r="J280" s="216"/>
      <c r="K280" s="216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145</v>
      </c>
      <c r="AU280" s="224" t="s">
        <v>83</v>
      </c>
      <c r="AV280" s="12" t="s">
        <v>81</v>
      </c>
      <c r="AW280" s="12" t="s">
        <v>37</v>
      </c>
      <c r="AX280" s="12" t="s">
        <v>73</v>
      </c>
      <c r="AY280" s="224" t="s">
        <v>135</v>
      </c>
    </row>
    <row r="281" spans="2:51" s="11" customFormat="1" ht="13.5">
      <c r="B281" s="203"/>
      <c r="C281" s="204"/>
      <c r="D281" s="205" t="s">
        <v>145</v>
      </c>
      <c r="E281" s="206" t="s">
        <v>21</v>
      </c>
      <c r="F281" s="207" t="s">
        <v>587</v>
      </c>
      <c r="G281" s="204"/>
      <c r="H281" s="208">
        <v>106.33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145</v>
      </c>
      <c r="AU281" s="214" t="s">
        <v>83</v>
      </c>
      <c r="AV281" s="11" t="s">
        <v>83</v>
      </c>
      <c r="AW281" s="11" t="s">
        <v>37</v>
      </c>
      <c r="AX281" s="11" t="s">
        <v>73</v>
      </c>
      <c r="AY281" s="214" t="s">
        <v>135</v>
      </c>
    </row>
    <row r="282" spans="2:51" s="13" customFormat="1" ht="13.5">
      <c r="B282" s="225"/>
      <c r="C282" s="226"/>
      <c r="D282" s="205" t="s">
        <v>145</v>
      </c>
      <c r="E282" s="227" t="s">
        <v>21</v>
      </c>
      <c r="F282" s="228" t="s">
        <v>164</v>
      </c>
      <c r="G282" s="226"/>
      <c r="H282" s="229">
        <v>232.394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145</v>
      </c>
      <c r="AU282" s="235" t="s">
        <v>83</v>
      </c>
      <c r="AV282" s="13" t="s">
        <v>143</v>
      </c>
      <c r="AW282" s="13" t="s">
        <v>37</v>
      </c>
      <c r="AX282" s="13" t="s">
        <v>81</v>
      </c>
      <c r="AY282" s="235" t="s">
        <v>135</v>
      </c>
    </row>
    <row r="283" spans="2:65" s="1" customFormat="1" ht="16.5" customHeight="1">
      <c r="B283" s="40"/>
      <c r="C283" s="236" t="s">
        <v>588</v>
      </c>
      <c r="D283" s="236" t="s">
        <v>255</v>
      </c>
      <c r="E283" s="237" t="s">
        <v>589</v>
      </c>
      <c r="F283" s="238" t="s">
        <v>590</v>
      </c>
      <c r="G283" s="239" t="s">
        <v>149</v>
      </c>
      <c r="H283" s="240">
        <v>0.116</v>
      </c>
      <c r="I283" s="241"/>
      <c r="J283" s="242">
        <f>ROUND(I283*H283,2)</f>
        <v>0</v>
      </c>
      <c r="K283" s="238" t="s">
        <v>142</v>
      </c>
      <c r="L283" s="243"/>
      <c r="M283" s="244" t="s">
        <v>21</v>
      </c>
      <c r="N283" s="245" t="s">
        <v>44</v>
      </c>
      <c r="O283" s="41"/>
      <c r="P283" s="200">
        <f>O283*H283</f>
        <v>0</v>
      </c>
      <c r="Q283" s="200">
        <v>1</v>
      </c>
      <c r="R283" s="200">
        <f>Q283*H283</f>
        <v>0.116</v>
      </c>
      <c r="S283" s="200">
        <v>0</v>
      </c>
      <c r="T283" s="201">
        <f>S283*H283</f>
        <v>0</v>
      </c>
      <c r="AR283" s="23" t="s">
        <v>311</v>
      </c>
      <c r="AT283" s="23" t="s">
        <v>255</v>
      </c>
      <c r="AU283" s="23" t="s">
        <v>83</v>
      </c>
      <c r="AY283" s="23" t="s">
        <v>135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81</v>
      </c>
      <c r="BK283" s="202">
        <f>ROUND(I283*H283,2)</f>
        <v>0</v>
      </c>
      <c r="BL283" s="23" t="s">
        <v>224</v>
      </c>
      <c r="BM283" s="23" t="s">
        <v>591</v>
      </c>
    </row>
    <row r="284" spans="2:47" s="1" customFormat="1" ht="27">
      <c r="B284" s="40"/>
      <c r="C284" s="62"/>
      <c r="D284" s="205" t="s">
        <v>592</v>
      </c>
      <c r="E284" s="62"/>
      <c r="F284" s="247" t="s">
        <v>593</v>
      </c>
      <c r="G284" s="62"/>
      <c r="H284" s="62"/>
      <c r="I284" s="162"/>
      <c r="J284" s="62"/>
      <c r="K284" s="62"/>
      <c r="L284" s="60"/>
      <c r="M284" s="248"/>
      <c r="N284" s="41"/>
      <c r="O284" s="41"/>
      <c r="P284" s="41"/>
      <c r="Q284" s="41"/>
      <c r="R284" s="41"/>
      <c r="S284" s="41"/>
      <c r="T284" s="77"/>
      <c r="AT284" s="23" t="s">
        <v>592</v>
      </c>
      <c r="AU284" s="23" t="s">
        <v>83</v>
      </c>
    </row>
    <row r="285" spans="2:51" s="12" customFormat="1" ht="13.5">
      <c r="B285" s="215"/>
      <c r="C285" s="216"/>
      <c r="D285" s="205" t="s">
        <v>145</v>
      </c>
      <c r="E285" s="217" t="s">
        <v>21</v>
      </c>
      <c r="F285" s="218" t="s">
        <v>583</v>
      </c>
      <c r="G285" s="216"/>
      <c r="H285" s="217" t="s">
        <v>21</v>
      </c>
      <c r="I285" s="219"/>
      <c r="J285" s="216"/>
      <c r="K285" s="216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145</v>
      </c>
      <c r="AU285" s="224" t="s">
        <v>83</v>
      </c>
      <c r="AV285" s="12" t="s">
        <v>81</v>
      </c>
      <c r="AW285" s="12" t="s">
        <v>37</v>
      </c>
      <c r="AX285" s="12" t="s">
        <v>73</v>
      </c>
      <c r="AY285" s="224" t="s">
        <v>135</v>
      </c>
    </row>
    <row r="286" spans="2:51" s="11" customFormat="1" ht="13.5">
      <c r="B286" s="203"/>
      <c r="C286" s="204"/>
      <c r="D286" s="205" t="s">
        <v>145</v>
      </c>
      <c r="E286" s="206" t="s">
        <v>21</v>
      </c>
      <c r="F286" s="207" t="s">
        <v>594</v>
      </c>
      <c r="G286" s="204"/>
      <c r="H286" s="208">
        <v>0.116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145</v>
      </c>
      <c r="AU286" s="214" t="s">
        <v>83</v>
      </c>
      <c r="AV286" s="11" t="s">
        <v>83</v>
      </c>
      <c r="AW286" s="11" t="s">
        <v>37</v>
      </c>
      <c r="AX286" s="11" t="s">
        <v>81</v>
      </c>
      <c r="AY286" s="214" t="s">
        <v>135</v>
      </c>
    </row>
    <row r="287" spans="2:65" s="1" customFormat="1" ht="16.5" customHeight="1">
      <c r="B287" s="40"/>
      <c r="C287" s="236" t="s">
        <v>595</v>
      </c>
      <c r="D287" s="236" t="s">
        <v>255</v>
      </c>
      <c r="E287" s="237" t="s">
        <v>596</v>
      </c>
      <c r="F287" s="238" t="s">
        <v>597</v>
      </c>
      <c r="G287" s="239" t="s">
        <v>149</v>
      </c>
      <c r="H287" s="240">
        <v>0.01</v>
      </c>
      <c r="I287" s="241"/>
      <c r="J287" s="242">
        <f>ROUND(I287*H287,2)</f>
        <v>0</v>
      </c>
      <c r="K287" s="238" t="s">
        <v>142</v>
      </c>
      <c r="L287" s="243"/>
      <c r="M287" s="244" t="s">
        <v>21</v>
      </c>
      <c r="N287" s="245" t="s">
        <v>44</v>
      </c>
      <c r="O287" s="41"/>
      <c r="P287" s="200">
        <f>O287*H287</f>
        <v>0</v>
      </c>
      <c r="Q287" s="200">
        <v>1</v>
      </c>
      <c r="R287" s="200">
        <f>Q287*H287</f>
        <v>0.01</v>
      </c>
      <c r="S287" s="200">
        <v>0</v>
      </c>
      <c r="T287" s="201">
        <f>S287*H287</f>
        <v>0</v>
      </c>
      <c r="AR287" s="23" t="s">
        <v>311</v>
      </c>
      <c r="AT287" s="23" t="s">
        <v>255</v>
      </c>
      <c r="AU287" s="23" t="s">
        <v>83</v>
      </c>
      <c r="AY287" s="23" t="s">
        <v>135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3" t="s">
        <v>81</v>
      </c>
      <c r="BK287" s="202">
        <f>ROUND(I287*H287,2)</f>
        <v>0</v>
      </c>
      <c r="BL287" s="23" t="s">
        <v>224</v>
      </c>
      <c r="BM287" s="23" t="s">
        <v>598</v>
      </c>
    </row>
    <row r="288" spans="2:47" s="1" customFormat="1" ht="27">
      <c r="B288" s="40"/>
      <c r="C288" s="62"/>
      <c r="D288" s="205" t="s">
        <v>592</v>
      </c>
      <c r="E288" s="62"/>
      <c r="F288" s="247" t="s">
        <v>599</v>
      </c>
      <c r="G288" s="62"/>
      <c r="H288" s="62"/>
      <c r="I288" s="162"/>
      <c r="J288" s="62"/>
      <c r="K288" s="62"/>
      <c r="L288" s="60"/>
      <c r="M288" s="248"/>
      <c r="N288" s="41"/>
      <c r="O288" s="41"/>
      <c r="P288" s="41"/>
      <c r="Q288" s="41"/>
      <c r="R288" s="41"/>
      <c r="S288" s="41"/>
      <c r="T288" s="77"/>
      <c r="AT288" s="23" t="s">
        <v>592</v>
      </c>
      <c r="AU288" s="23" t="s">
        <v>83</v>
      </c>
    </row>
    <row r="289" spans="2:51" s="12" customFormat="1" ht="13.5">
      <c r="B289" s="215"/>
      <c r="C289" s="216"/>
      <c r="D289" s="205" t="s">
        <v>145</v>
      </c>
      <c r="E289" s="217" t="s">
        <v>21</v>
      </c>
      <c r="F289" s="218" t="s">
        <v>583</v>
      </c>
      <c r="G289" s="216"/>
      <c r="H289" s="217" t="s">
        <v>21</v>
      </c>
      <c r="I289" s="219"/>
      <c r="J289" s="216"/>
      <c r="K289" s="216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145</v>
      </c>
      <c r="AU289" s="224" t="s">
        <v>83</v>
      </c>
      <c r="AV289" s="12" t="s">
        <v>81</v>
      </c>
      <c r="AW289" s="12" t="s">
        <v>37</v>
      </c>
      <c r="AX289" s="12" t="s">
        <v>73</v>
      </c>
      <c r="AY289" s="224" t="s">
        <v>135</v>
      </c>
    </row>
    <row r="290" spans="2:51" s="11" customFormat="1" ht="13.5">
      <c r="B290" s="203"/>
      <c r="C290" s="204"/>
      <c r="D290" s="205" t="s">
        <v>145</v>
      </c>
      <c r="E290" s="206" t="s">
        <v>21</v>
      </c>
      <c r="F290" s="207" t="s">
        <v>600</v>
      </c>
      <c r="G290" s="204"/>
      <c r="H290" s="208">
        <v>0.01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145</v>
      </c>
      <c r="AU290" s="214" t="s">
        <v>83</v>
      </c>
      <c r="AV290" s="11" t="s">
        <v>83</v>
      </c>
      <c r="AW290" s="11" t="s">
        <v>37</v>
      </c>
      <c r="AX290" s="11" t="s">
        <v>81</v>
      </c>
      <c r="AY290" s="214" t="s">
        <v>135</v>
      </c>
    </row>
    <row r="291" spans="2:65" s="1" customFormat="1" ht="16.5" customHeight="1">
      <c r="B291" s="40"/>
      <c r="C291" s="236" t="s">
        <v>601</v>
      </c>
      <c r="D291" s="236" t="s">
        <v>255</v>
      </c>
      <c r="E291" s="237" t="s">
        <v>602</v>
      </c>
      <c r="F291" s="238" t="s">
        <v>603</v>
      </c>
      <c r="G291" s="239" t="s">
        <v>149</v>
      </c>
      <c r="H291" s="240">
        <v>0.106</v>
      </c>
      <c r="I291" s="241"/>
      <c r="J291" s="242">
        <f>ROUND(I291*H291,2)</f>
        <v>0</v>
      </c>
      <c r="K291" s="238" t="s">
        <v>142</v>
      </c>
      <c r="L291" s="243"/>
      <c r="M291" s="244" t="s">
        <v>21</v>
      </c>
      <c r="N291" s="245" t="s">
        <v>44</v>
      </c>
      <c r="O291" s="41"/>
      <c r="P291" s="200">
        <f>O291*H291</f>
        <v>0</v>
      </c>
      <c r="Q291" s="200">
        <v>1</v>
      </c>
      <c r="R291" s="200">
        <f>Q291*H291</f>
        <v>0.106</v>
      </c>
      <c r="S291" s="200">
        <v>0</v>
      </c>
      <c r="T291" s="201">
        <f>S291*H291</f>
        <v>0</v>
      </c>
      <c r="AR291" s="23" t="s">
        <v>311</v>
      </c>
      <c r="AT291" s="23" t="s">
        <v>255</v>
      </c>
      <c r="AU291" s="23" t="s">
        <v>83</v>
      </c>
      <c r="AY291" s="23" t="s">
        <v>135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23" t="s">
        <v>81</v>
      </c>
      <c r="BK291" s="202">
        <f>ROUND(I291*H291,2)</f>
        <v>0</v>
      </c>
      <c r="BL291" s="23" t="s">
        <v>224</v>
      </c>
      <c r="BM291" s="23" t="s">
        <v>604</v>
      </c>
    </row>
    <row r="292" spans="2:47" s="1" customFormat="1" ht="27">
      <c r="B292" s="40"/>
      <c r="C292" s="62"/>
      <c r="D292" s="205" t="s">
        <v>592</v>
      </c>
      <c r="E292" s="62"/>
      <c r="F292" s="247" t="s">
        <v>605</v>
      </c>
      <c r="G292" s="62"/>
      <c r="H292" s="62"/>
      <c r="I292" s="162"/>
      <c r="J292" s="62"/>
      <c r="K292" s="62"/>
      <c r="L292" s="60"/>
      <c r="M292" s="248"/>
      <c r="N292" s="41"/>
      <c r="O292" s="41"/>
      <c r="P292" s="41"/>
      <c r="Q292" s="41"/>
      <c r="R292" s="41"/>
      <c r="S292" s="41"/>
      <c r="T292" s="77"/>
      <c r="AT292" s="23" t="s">
        <v>592</v>
      </c>
      <c r="AU292" s="23" t="s">
        <v>83</v>
      </c>
    </row>
    <row r="293" spans="2:51" s="12" customFormat="1" ht="13.5">
      <c r="B293" s="215"/>
      <c r="C293" s="216"/>
      <c r="D293" s="205" t="s">
        <v>145</v>
      </c>
      <c r="E293" s="217" t="s">
        <v>21</v>
      </c>
      <c r="F293" s="218" t="s">
        <v>586</v>
      </c>
      <c r="G293" s="216"/>
      <c r="H293" s="217" t="s">
        <v>21</v>
      </c>
      <c r="I293" s="219"/>
      <c r="J293" s="216"/>
      <c r="K293" s="216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145</v>
      </c>
      <c r="AU293" s="224" t="s">
        <v>83</v>
      </c>
      <c r="AV293" s="12" t="s">
        <v>81</v>
      </c>
      <c r="AW293" s="12" t="s">
        <v>37</v>
      </c>
      <c r="AX293" s="12" t="s">
        <v>73</v>
      </c>
      <c r="AY293" s="224" t="s">
        <v>135</v>
      </c>
    </row>
    <row r="294" spans="2:51" s="11" customFormat="1" ht="13.5">
      <c r="B294" s="203"/>
      <c r="C294" s="204"/>
      <c r="D294" s="205" t="s">
        <v>145</v>
      </c>
      <c r="E294" s="206" t="s">
        <v>21</v>
      </c>
      <c r="F294" s="207" t="s">
        <v>606</v>
      </c>
      <c r="G294" s="204"/>
      <c r="H294" s="208">
        <v>0.106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145</v>
      </c>
      <c r="AU294" s="214" t="s">
        <v>83</v>
      </c>
      <c r="AV294" s="11" t="s">
        <v>83</v>
      </c>
      <c r="AW294" s="11" t="s">
        <v>37</v>
      </c>
      <c r="AX294" s="11" t="s">
        <v>81</v>
      </c>
      <c r="AY294" s="214" t="s">
        <v>135</v>
      </c>
    </row>
    <row r="295" spans="2:65" s="1" customFormat="1" ht="38.25" customHeight="1">
      <c r="B295" s="40"/>
      <c r="C295" s="191" t="s">
        <v>607</v>
      </c>
      <c r="D295" s="191" t="s">
        <v>138</v>
      </c>
      <c r="E295" s="192" t="s">
        <v>608</v>
      </c>
      <c r="F295" s="193" t="s">
        <v>609</v>
      </c>
      <c r="G295" s="194" t="s">
        <v>546</v>
      </c>
      <c r="H295" s="246"/>
      <c r="I295" s="196"/>
      <c r="J295" s="197">
        <f>ROUND(I295*H295,2)</f>
        <v>0</v>
      </c>
      <c r="K295" s="193" t="s">
        <v>142</v>
      </c>
      <c r="L295" s="60"/>
      <c r="M295" s="198" t="s">
        <v>21</v>
      </c>
      <c r="N295" s="199" t="s">
        <v>44</v>
      </c>
      <c r="O295" s="41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3" t="s">
        <v>224</v>
      </c>
      <c r="AT295" s="23" t="s">
        <v>138</v>
      </c>
      <c r="AU295" s="23" t="s">
        <v>83</v>
      </c>
      <c r="AY295" s="23" t="s">
        <v>135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23" t="s">
        <v>81</v>
      </c>
      <c r="BK295" s="202">
        <f>ROUND(I295*H295,2)</f>
        <v>0</v>
      </c>
      <c r="BL295" s="23" t="s">
        <v>224</v>
      </c>
      <c r="BM295" s="23" t="s">
        <v>610</v>
      </c>
    </row>
    <row r="296" spans="2:63" s="10" customFormat="1" ht="29.85" customHeight="1">
      <c r="B296" s="175"/>
      <c r="C296" s="176"/>
      <c r="D296" s="177" t="s">
        <v>72</v>
      </c>
      <c r="E296" s="189" t="s">
        <v>611</v>
      </c>
      <c r="F296" s="189" t="s">
        <v>612</v>
      </c>
      <c r="G296" s="176"/>
      <c r="H296" s="176"/>
      <c r="I296" s="179"/>
      <c r="J296" s="190">
        <f>BK296</f>
        <v>0</v>
      </c>
      <c r="K296" s="176"/>
      <c r="L296" s="181"/>
      <c r="M296" s="182"/>
      <c r="N296" s="183"/>
      <c r="O296" s="183"/>
      <c r="P296" s="184">
        <f>SUM(P297:P303)</f>
        <v>0</v>
      </c>
      <c r="Q296" s="183"/>
      <c r="R296" s="184">
        <f>SUM(R297:R303)</f>
        <v>0.83264</v>
      </c>
      <c r="S296" s="183"/>
      <c r="T296" s="185">
        <f>SUM(T297:T303)</f>
        <v>0</v>
      </c>
      <c r="AR296" s="186" t="s">
        <v>83</v>
      </c>
      <c r="AT296" s="187" t="s">
        <v>72</v>
      </c>
      <c r="AU296" s="187" t="s">
        <v>81</v>
      </c>
      <c r="AY296" s="186" t="s">
        <v>135</v>
      </c>
      <c r="BK296" s="188">
        <f>SUM(BK297:BK303)</f>
        <v>0</v>
      </c>
    </row>
    <row r="297" spans="2:65" s="1" customFormat="1" ht="25.5" customHeight="1">
      <c r="B297" s="40"/>
      <c r="C297" s="191" t="s">
        <v>613</v>
      </c>
      <c r="D297" s="191" t="s">
        <v>138</v>
      </c>
      <c r="E297" s="192" t="s">
        <v>614</v>
      </c>
      <c r="F297" s="193" t="s">
        <v>615</v>
      </c>
      <c r="G297" s="194" t="s">
        <v>158</v>
      </c>
      <c r="H297" s="195">
        <v>32</v>
      </c>
      <c r="I297" s="196"/>
      <c r="J297" s="197">
        <f>ROUND(I297*H297,2)</f>
        <v>0</v>
      </c>
      <c r="K297" s="193" t="s">
        <v>142</v>
      </c>
      <c r="L297" s="60"/>
      <c r="M297" s="198" t="s">
        <v>21</v>
      </c>
      <c r="N297" s="199" t="s">
        <v>44</v>
      </c>
      <c r="O297" s="41"/>
      <c r="P297" s="200">
        <f>O297*H297</f>
        <v>0</v>
      </c>
      <c r="Q297" s="200">
        <v>0.0038</v>
      </c>
      <c r="R297" s="200">
        <f>Q297*H297</f>
        <v>0.1216</v>
      </c>
      <c r="S297" s="200">
        <v>0</v>
      </c>
      <c r="T297" s="201">
        <f>S297*H297</f>
        <v>0</v>
      </c>
      <c r="AR297" s="23" t="s">
        <v>224</v>
      </c>
      <c r="AT297" s="23" t="s">
        <v>138</v>
      </c>
      <c r="AU297" s="23" t="s">
        <v>83</v>
      </c>
      <c r="AY297" s="23" t="s">
        <v>135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3" t="s">
        <v>81</v>
      </c>
      <c r="BK297" s="202">
        <f>ROUND(I297*H297,2)</f>
        <v>0</v>
      </c>
      <c r="BL297" s="23" t="s">
        <v>224</v>
      </c>
      <c r="BM297" s="23" t="s">
        <v>616</v>
      </c>
    </row>
    <row r="298" spans="2:51" s="11" customFormat="1" ht="13.5">
      <c r="B298" s="203"/>
      <c r="C298" s="204"/>
      <c r="D298" s="205" t="s">
        <v>145</v>
      </c>
      <c r="E298" s="206" t="s">
        <v>21</v>
      </c>
      <c r="F298" s="207" t="s">
        <v>617</v>
      </c>
      <c r="G298" s="204"/>
      <c r="H298" s="208">
        <v>28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145</v>
      </c>
      <c r="AU298" s="214" t="s">
        <v>83</v>
      </c>
      <c r="AV298" s="11" t="s">
        <v>83</v>
      </c>
      <c r="AW298" s="11" t="s">
        <v>37</v>
      </c>
      <c r="AX298" s="11" t="s">
        <v>73</v>
      </c>
      <c r="AY298" s="214" t="s">
        <v>135</v>
      </c>
    </row>
    <row r="299" spans="2:51" s="11" customFormat="1" ht="13.5">
      <c r="B299" s="203"/>
      <c r="C299" s="204"/>
      <c r="D299" s="205" t="s">
        <v>145</v>
      </c>
      <c r="E299" s="206" t="s">
        <v>21</v>
      </c>
      <c r="F299" s="207" t="s">
        <v>143</v>
      </c>
      <c r="G299" s="204"/>
      <c r="H299" s="208">
        <v>4</v>
      </c>
      <c r="I299" s="209"/>
      <c r="J299" s="204"/>
      <c r="K299" s="204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145</v>
      </c>
      <c r="AU299" s="214" t="s">
        <v>83</v>
      </c>
      <c r="AV299" s="11" t="s">
        <v>83</v>
      </c>
      <c r="AW299" s="11" t="s">
        <v>37</v>
      </c>
      <c r="AX299" s="11" t="s">
        <v>73</v>
      </c>
      <c r="AY299" s="214" t="s">
        <v>135</v>
      </c>
    </row>
    <row r="300" spans="2:51" s="13" customFormat="1" ht="13.5">
      <c r="B300" s="225"/>
      <c r="C300" s="226"/>
      <c r="D300" s="205" t="s">
        <v>145</v>
      </c>
      <c r="E300" s="227" t="s">
        <v>21</v>
      </c>
      <c r="F300" s="228" t="s">
        <v>164</v>
      </c>
      <c r="G300" s="226"/>
      <c r="H300" s="229">
        <v>32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145</v>
      </c>
      <c r="AU300" s="235" t="s">
        <v>83</v>
      </c>
      <c r="AV300" s="13" t="s">
        <v>143</v>
      </c>
      <c r="AW300" s="13" t="s">
        <v>37</v>
      </c>
      <c r="AX300" s="13" t="s">
        <v>81</v>
      </c>
      <c r="AY300" s="235" t="s">
        <v>135</v>
      </c>
    </row>
    <row r="301" spans="2:65" s="1" customFormat="1" ht="16.5" customHeight="1">
      <c r="B301" s="40"/>
      <c r="C301" s="236" t="s">
        <v>618</v>
      </c>
      <c r="D301" s="236" t="s">
        <v>255</v>
      </c>
      <c r="E301" s="237" t="s">
        <v>619</v>
      </c>
      <c r="F301" s="238" t="s">
        <v>620</v>
      </c>
      <c r="G301" s="239" t="s">
        <v>158</v>
      </c>
      <c r="H301" s="240">
        <v>35.2</v>
      </c>
      <c r="I301" s="241"/>
      <c r="J301" s="242">
        <f>ROUND(I301*H301,2)</f>
        <v>0</v>
      </c>
      <c r="K301" s="238" t="s">
        <v>142</v>
      </c>
      <c r="L301" s="243"/>
      <c r="M301" s="244" t="s">
        <v>21</v>
      </c>
      <c r="N301" s="245" t="s">
        <v>44</v>
      </c>
      <c r="O301" s="41"/>
      <c r="P301" s="200">
        <f>O301*H301</f>
        <v>0</v>
      </c>
      <c r="Q301" s="200">
        <v>0.0202</v>
      </c>
      <c r="R301" s="200">
        <f>Q301*H301</f>
        <v>0.71104</v>
      </c>
      <c r="S301" s="200">
        <v>0</v>
      </c>
      <c r="T301" s="201">
        <f>S301*H301</f>
        <v>0</v>
      </c>
      <c r="AR301" s="23" t="s">
        <v>311</v>
      </c>
      <c r="AT301" s="23" t="s">
        <v>255</v>
      </c>
      <c r="AU301" s="23" t="s">
        <v>83</v>
      </c>
      <c r="AY301" s="23" t="s">
        <v>135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3" t="s">
        <v>81</v>
      </c>
      <c r="BK301" s="202">
        <f>ROUND(I301*H301,2)</f>
        <v>0</v>
      </c>
      <c r="BL301" s="23" t="s">
        <v>224</v>
      </c>
      <c r="BM301" s="23" t="s">
        <v>621</v>
      </c>
    </row>
    <row r="302" spans="2:51" s="11" customFormat="1" ht="13.5">
      <c r="B302" s="203"/>
      <c r="C302" s="204"/>
      <c r="D302" s="205" t="s">
        <v>145</v>
      </c>
      <c r="E302" s="204"/>
      <c r="F302" s="207" t="s">
        <v>622</v>
      </c>
      <c r="G302" s="204"/>
      <c r="H302" s="208">
        <v>35.2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145</v>
      </c>
      <c r="AU302" s="214" t="s">
        <v>83</v>
      </c>
      <c r="AV302" s="11" t="s">
        <v>83</v>
      </c>
      <c r="AW302" s="11" t="s">
        <v>6</v>
      </c>
      <c r="AX302" s="11" t="s">
        <v>81</v>
      </c>
      <c r="AY302" s="214" t="s">
        <v>135</v>
      </c>
    </row>
    <row r="303" spans="2:65" s="1" customFormat="1" ht="38.25" customHeight="1">
      <c r="B303" s="40"/>
      <c r="C303" s="191" t="s">
        <v>623</v>
      </c>
      <c r="D303" s="191" t="s">
        <v>138</v>
      </c>
      <c r="E303" s="192" t="s">
        <v>624</v>
      </c>
      <c r="F303" s="193" t="s">
        <v>625</v>
      </c>
      <c r="G303" s="194" t="s">
        <v>546</v>
      </c>
      <c r="H303" s="246"/>
      <c r="I303" s="196"/>
      <c r="J303" s="197">
        <f>ROUND(I303*H303,2)</f>
        <v>0</v>
      </c>
      <c r="K303" s="193" t="s">
        <v>142</v>
      </c>
      <c r="L303" s="60"/>
      <c r="M303" s="198" t="s">
        <v>21</v>
      </c>
      <c r="N303" s="199" t="s">
        <v>44</v>
      </c>
      <c r="O303" s="4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AR303" s="23" t="s">
        <v>224</v>
      </c>
      <c r="AT303" s="23" t="s">
        <v>138</v>
      </c>
      <c r="AU303" s="23" t="s">
        <v>83</v>
      </c>
      <c r="AY303" s="23" t="s">
        <v>135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3" t="s">
        <v>81</v>
      </c>
      <c r="BK303" s="202">
        <f>ROUND(I303*H303,2)</f>
        <v>0</v>
      </c>
      <c r="BL303" s="23" t="s">
        <v>224</v>
      </c>
      <c r="BM303" s="23" t="s">
        <v>626</v>
      </c>
    </row>
    <row r="304" spans="2:63" s="10" customFormat="1" ht="29.85" customHeight="1">
      <c r="B304" s="175"/>
      <c r="C304" s="176"/>
      <c r="D304" s="177" t="s">
        <v>72</v>
      </c>
      <c r="E304" s="189" t="s">
        <v>627</v>
      </c>
      <c r="F304" s="189" t="s">
        <v>628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SUM(P305:P324)</f>
        <v>0</v>
      </c>
      <c r="Q304" s="183"/>
      <c r="R304" s="184">
        <f>SUM(R305:R324)</f>
        <v>0.034411080000000004</v>
      </c>
      <c r="S304" s="183"/>
      <c r="T304" s="185">
        <f>SUM(T305:T324)</f>
        <v>0</v>
      </c>
      <c r="AR304" s="186" t="s">
        <v>83</v>
      </c>
      <c r="AT304" s="187" t="s">
        <v>72</v>
      </c>
      <c r="AU304" s="187" t="s">
        <v>81</v>
      </c>
      <c r="AY304" s="186" t="s">
        <v>135</v>
      </c>
      <c r="BK304" s="188">
        <f>SUM(BK305:BK324)</f>
        <v>0</v>
      </c>
    </row>
    <row r="305" spans="2:65" s="1" customFormat="1" ht="25.5" customHeight="1">
      <c r="B305" s="40"/>
      <c r="C305" s="191" t="s">
        <v>629</v>
      </c>
      <c r="D305" s="191" t="s">
        <v>138</v>
      </c>
      <c r="E305" s="192" t="s">
        <v>630</v>
      </c>
      <c r="F305" s="193" t="s">
        <v>631</v>
      </c>
      <c r="G305" s="194" t="s">
        <v>158</v>
      </c>
      <c r="H305" s="195">
        <v>31.02</v>
      </c>
      <c r="I305" s="196"/>
      <c r="J305" s="197">
        <f>ROUND(I305*H305,2)</f>
        <v>0</v>
      </c>
      <c r="K305" s="193" t="s">
        <v>142</v>
      </c>
      <c r="L305" s="60"/>
      <c r="M305" s="198" t="s">
        <v>21</v>
      </c>
      <c r="N305" s="199" t="s">
        <v>44</v>
      </c>
      <c r="O305" s="41"/>
      <c r="P305" s="200">
        <f>O305*H305</f>
        <v>0</v>
      </c>
      <c r="Q305" s="200">
        <v>8E-05</v>
      </c>
      <c r="R305" s="200">
        <f>Q305*H305</f>
        <v>0.0024816</v>
      </c>
      <c r="S305" s="200">
        <v>0</v>
      </c>
      <c r="T305" s="201">
        <f>S305*H305</f>
        <v>0</v>
      </c>
      <c r="AR305" s="23" t="s">
        <v>224</v>
      </c>
      <c r="AT305" s="23" t="s">
        <v>138</v>
      </c>
      <c r="AU305" s="23" t="s">
        <v>83</v>
      </c>
      <c r="AY305" s="23" t="s">
        <v>135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23" t="s">
        <v>81</v>
      </c>
      <c r="BK305" s="202">
        <f>ROUND(I305*H305,2)</f>
        <v>0</v>
      </c>
      <c r="BL305" s="23" t="s">
        <v>224</v>
      </c>
      <c r="BM305" s="23" t="s">
        <v>632</v>
      </c>
    </row>
    <row r="306" spans="2:51" s="11" customFormat="1" ht="13.5">
      <c r="B306" s="203"/>
      <c r="C306" s="204"/>
      <c r="D306" s="205" t="s">
        <v>145</v>
      </c>
      <c r="E306" s="206" t="s">
        <v>21</v>
      </c>
      <c r="F306" s="207" t="s">
        <v>633</v>
      </c>
      <c r="G306" s="204"/>
      <c r="H306" s="208">
        <v>11.463</v>
      </c>
      <c r="I306" s="209"/>
      <c r="J306" s="204"/>
      <c r="K306" s="204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145</v>
      </c>
      <c r="AU306" s="214" t="s">
        <v>83</v>
      </c>
      <c r="AV306" s="11" t="s">
        <v>83</v>
      </c>
      <c r="AW306" s="11" t="s">
        <v>37</v>
      </c>
      <c r="AX306" s="11" t="s">
        <v>73</v>
      </c>
      <c r="AY306" s="214" t="s">
        <v>135</v>
      </c>
    </row>
    <row r="307" spans="2:51" s="12" customFormat="1" ht="13.5">
      <c r="B307" s="215"/>
      <c r="C307" s="216"/>
      <c r="D307" s="205" t="s">
        <v>145</v>
      </c>
      <c r="E307" s="217" t="s">
        <v>21</v>
      </c>
      <c r="F307" s="218" t="s">
        <v>634</v>
      </c>
      <c r="G307" s="216"/>
      <c r="H307" s="217" t="s">
        <v>21</v>
      </c>
      <c r="I307" s="219"/>
      <c r="J307" s="216"/>
      <c r="K307" s="216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145</v>
      </c>
      <c r="AU307" s="224" t="s">
        <v>83</v>
      </c>
      <c r="AV307" s="12" t="s">
        <v>81</v>
      </c>
      <c r="AW307" s="12" t="s">
        <v>37</v>
      </c>
      <c r="AX307" s="12" t="s">
        <v>73</v>
      </c>
      <c r="AY307" s="224" t="s">
        <v>135</v>
      </c>
    </row>
    <row r="308" spans="2:51" s="11" customFormat="1" ht="13.5">
      <c r="B308" s="203"/>
      <c r="C308" s="204"/>
      <c r="D308" s="205" t="s">
        <v>145</v>
      </c>
      <c r="E308" s="206" t="s">
        <v>21</v>
      </c>
      <c r="F308" s="207" t="s">
        <v>635</v>
      </c>
      <c r="G308" s="204"/>
      <c r="H308" s="208">
        <v>11.715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145</v>
      </c>
      <c r="AU308" s="214" t="s">
        <v>83</v>
      </c>
      <c r="AV308" s="11" t="s">
        <v>83</v>
      </c>
      <c r="AW308" s="11" t="s">
        <v>37</v>
      </c>
      <c r="AX308" s="11" t="s">
        <v>73</v>
      </c>
      <c r="AY308" s="214" t="s">
        <v>135</v>
      </c>
    </row>
    <row r="309" spans="2:51" s="11" customFormat="1" ht="13.5">
      <c r="B309" s="203"/>
      <c r="C309" s="204"/>
      <c r="D309" s="205" t="s">
        <v>145</v>
      </c>
      <c r="E309" s="206" t="s">
        <v>21</v>
      </c>
      <c r="F309" s="207" t="s">
        <v>636</v>
      </c>
      <c r="G309" s="204"/>
      <c r="H309" s="208">
        <v>3.028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145</v>
      </c>
      <c r="AU309" s="214" t="s">
        <v>83</v>
      </c>
      <c r="AV309" s="11" t="s">
        <v>83</v>
      </c>
      <c r="AW309" s="11" t="s">
        <v>37</v>
      </c>
      <c r="AX309" s="11" t="s">
        <v>73</v>
      </c>
      <c r="AY309" s="214" t="s">
        <v>135</v>
      </c>
    </row>
    <row r="310" spans="2:51" s="11" customFormat="1" ht="13.5">
      <c r="B310" s="203"/>
      <c r="C310" s="204"/>
      <c r="D310" s="205" t="s">
        <v>145</v>
      </c>
      <c r="E310" s="206" t="s">
        <v>21</v>
      </c>
      <c r="F310" s="207" t="s">
        <v>637</v>
      </c>
      <c r="G310" s="204"/>
      <c r="H310" s="208">
        <v>1.786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145</v>
      </c>
      <c r="AU310" s="214" t="s">
        <v>83</v>
      </c>
      <c r="AV310" s="11" t="s">
        <v>83</v>
      </c>
      <c r="AW310" s="11" t="s">
        <v>37</v>
      </c>
      <c r="AX310" s="11" t="s">
        <v>73</v>
      </c>
      <c r="AY310" s="214" t="s">
        <v>135</v>
      </c>
    </row>
    <row r="311" spans="2:51" s="11" customFormat="1" ht="13.5">
      <c r="B311" s="203"/>
      <c r="C311" s="204"/>
      <c r="D311" s="205" t="s">
        <v>145</v>
      </c>
      <c r="E311" s="206" t="s">
        <v>21</v>
      </c>
      <c r="F311" s="207" t="s">
        <v>636</v>
      </c>
      <c r="G311" s="204"/>
      <c r="H311" s="208">
        <v>3.028</v>
      </c>
      <c r="I311" s="209"/>
      <c r="J311" s="204"/>
      <c r="K311" s="204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145</v>
      </c>
      <c r="AU311" s="214" t="s">
        <v>83</v>
      </c>
      <c r="AV311" s="11" t="s">
        <v>83</v>
      </c>
      <c r="AW311" s="11" t="s">
        <v>37</v>
      </c>
      <c r="AX311" s="11" t="s">
        <v>73</v>
      </c>
      <c r="AY311" s="214" t="s">
        <v>135</v>
      </c>
    </row>
    <row r="312" spans="2:51" s="13" customFormat="1" ht="13.5">
      <c r="B312" s="225"/>
      <c r="C312" s="226"/>
      <c r="D312" s="205" t="s">
        <v>145</v>
      </c>
      <c r="E312" s="227" t="s">
        <v>21</v>
      </c>
      <c r="F312" s="228" t="s">
        <v>164</v>
      </c>
      <c r="G312" s="226"/>
      <c r="H312" s="229">
        <v>31.02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145</v>
      </c>
      <c r="AU312" s="235" t="s">
        <v>83</v>
      </c>
      <c r="AV312" s="13" t="s">
        <v>143</v>
      </c>
      <c r="AW312" s="13" t="s">
        <v>37</v>
      </c>
      <c r="AX312" s="13" t="s">
        <v>81</v>
      </c>
      <c r="AY312" s="235" t="s">
        <v>135</v>
      </c>
    </row>
    <row r="313" spans="2:65" s="1" customFormat="1" ht="25.5" customHeight="1">
      <c r="B313" s="40"/>
      <c r="C313" s="191" t="s">
        <v>638</v>
      </c>
      <c r="D313" s="191" t="s">
        <v>138</v>
      </c>
      <c r="E313" s="192" t="s">
        <v>639</v>
      </c>
      <c r="F313" s="193" t="s">
        <v>640</v>
      </c>
      <c r="G313" s="194" t="s">
        <v>158</v>
      </c>
      <c r="H313" s="195">
        <v>31.02</v>
      </c>
      <c r="I313" s="196"/>
      <c r="J313" s="197">
        <f>ROUND(I313*H313,2)</f>
        <v>0</v>
      </c>
      <c r="K313" s="193" t="s">
        <v>142</v>
      </c>
      <c r="L313" s="60"/>
      <c r="M313" s="198" t="s">
        <v>21</v>
      </c>
      <c r="N313" s="199" t="s">
        <v>44</v>
      </c>
      <c r="O313" s="41"/>
      <c r="P313" s="200">
        <f>O313*H313</f>
        <v>0</v>
      </c>
      <c r="Q313" s="200">
        <v>0.00017</v>
      </c>
      <c r="R313" s="200">
        <f>Q313*H313</f>
        <v>0.0052734</v>
      </c>
      <c r="S313" s="200">
        <v>0</v>
      </c>
      <c r="T313" s="201">
        <f>S313*H313</f>
        <v>0</v>
      </c>
      <c r="AR313" s="23" t="s">
        <v>224</v>
      </c>
      <c r="AT313" s="23" t="s">
        <v>138</v>
      </c>
      <c r="AU313" s="23" t="s">
        <v>83</v>
      </c>
      <c r="AY313" s="23" t="s">
        <v>135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81</v>
      </c>
      <c r="BK313" s="202">
        <f>ROUND(I313*H313,2)</f>
        <v>0</v>
      </c>
      <c r="BL313" s="23" t="s">
        <v>224</v>
      </c>
      <c r="BM313" s="23" t="s">
        <v>641</v>
      </c>
    </row>
    <row r="314" spans="2:65" s="1" customFormat="1" ht="16.5" customHeight="1">
      <c r="B314" s="40"/>
      <c r="C314" s="191" t="s">
        <v>642</v>
      </c>
      <c r="D314" s="191" t="s">
        <v>138</v>
      </c>
      <c r="E314" s="192" t="s">
        <v>643</v>
      </c>
      <c r="F314" s="193" t="s">
        <v>644</v>
      </c>
      <c r="G314" s="194" t="s">
        <v>158</v>
      </c>
      <c r="H314" s="195">
        <v>31.02</v>
      </c>
      <c r="I314" s="196"/>
      <c r="J314" s="197">
        <f>ROUND(I314*H314,2)</f>
        <v>0</v>
      </c>
      <c r="K314" s="193" t="s">
        <v>142</v>
      </c>
      <c r="L314" s="60"/>
      <c r="M314" s="198" t="s">
        <v>21</v>
      </c>
      <c r="N314" s="199" t="s">
        <v>44</v>
      </c>
      <c r="O314" s="41"/>
      <c r="P314" s="200">
        <f>O314*H314</f>
        <v>0</v>
      </c>
      <c r="Q314" s="200">
        <v>0.00014</v>
      </c>
      <c r="R314" s="200">
        <f>Q314*H314</f>
        <v>0.0043428</v>
      </c>
      <c r="S314" s="200">
        <v>0</v>
      </c>
      <c r="T314" s="201">
        <f>S314*H314</f>
        <v>0</v>
      </c>
      <c r="AR314" s="23" t="s">
        <v>224</v>
      </c>
      <c r="AT314" s="23" t="s">
        <v>138</v>
      </c>
      <c r="AU314" s="23" t="s">
        <v>83</v>
      </c>
      <c r="AY314" s="23" t="s">
        <v>135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23" t="s">
        <v>81</v>
      </c>
      <c r="BK314" s="202">
        <f>ROUND(I314*H314,2)</f>
        <v>0</v>
      </c>
      <c r="BL314" s="23" t="s">
        <v>224</v>
      </c>
      <c r="BM314" s="23" t="s">
        <v>645</v>
      </c>
    </row>
    <row r="315" spans="2:65" s="1" customFormat="1" ht="25.5" customHeight="1">
      <c r="B315" s="40"/>
      <c r="C315" s="191" t="s">
        <v>646</v>
      </c>
      <c r="D315" s="191" t="s">
        <v>138</v>
      </c>
      <c r="E315" s="192" t="s">
        <v>647</v>
      </c>
      <c r="F315" s="193" t="s">
        <v>648</v>
      </c>
      <c r="G315" s="194" t="s">
        <v>158</v>
      </c>
      <c r="H315" s="195">
        <v>31.02</v>
      </c>
      <c r="I315" s="196"/>
      <c r="J315" s="197">
        <f>ROUND(I315*H315,2)</f>
        <v>0</v>
      </c>
      <c r="K315" s="193" t="s">
        <v>142</v>
      </c>
      <c r="L315" s="60"/>
      <c r="M315" s="198" t="s">
        <v>21</v>
      </c>
      <c r="N315" s="199" t="s">
        <v>44</v>
      </c>
      <c r="O315" s="41"/>
      <c r="P315" s="200">
        <f>O315*H315</f>
        <v>0</v>
      </c>
      <c r="Q315" s="200">
        <v>0.00014</v>
      </c>
      <c r="R315" s="200">
        <f>Q315*H315</f>
        <v>0.0043428</v>
      </c>
      <c r="S315" s="200">
        <v>0</v>
      </c>
      <c r="T315" s="201">
        <f>S315*H315</f>
        <v>0</v>
      </c>
      <c r="AR315" s="23" t="s">
        <v>224</v>
      </c>
      <c r="AT315" s="23" t="s">
        <v>138</v>
      </c>
      <c r="AU315" s="23" t="s">
        <v>83</v>
      </c>
      <c r="AY315" s="23" t="s">
        <v>135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81</v>
      </c>
      <c r="BK315" s="202">
        <f>ROUND(I315*H315,2)</f>
        <v>0</v>
      </c>
      <c r="BL315" s="23" t="s">
        <v>224</v>
      </c>
      <c r="BM315" s="23" t="s">
        <v>649</v>
      </c>
    </row>
    <row r="316" spans="2:65" s="1" customFormat="1" ht="16.5" customHeight="1">
      <c r="B316" s="40"/>
      <c r="C316" s="191" t="s">
        <v>650</v>
      </c>
      <c r="D316" s="191" t="s">
        <v>138</v>
      </c>
      <c r="E316" s="192" t="s">
        <v>651</v>
      </c>
      <c r="F316" s="193" t="s">
        <v>652</v>
      </c>
      <c r="G316" s="194" t="s">
        <v>158</v>
      </c>
      <c r="H316" s="195">
        <v>24.959</v>
      </c>
      <c r="I316" s="196"/>
      <c r="J316" s="197">
        <f>ROUND(I316*H316,2)</f>
        <v>0</v>
      </c>
      <c r="K316" s="193" t="s">
        <v>142</v>
      </c>
      <c r="L316" s="60"/>
      <c r="M316" s="198" t="s">
        <v>21</v>
      </c>
      <c r="N316" s="199" t="s">
        <v>44</v>
      </c>
      <c r="O316" s="41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AR316" s="23" t="s">
        <v>224</v>
      </c>
      <c r="AT316" s="23" t="s">
        <v>138</v>
      </c>
      <c r="AU316" s="23" t="s">
        <v>83</v>
      </c>
      <c r="AY316" s="23" t="s">
        <v>135</v>
      </c>
      <c r="BE316" s="202">
        <f>IF(N316="základní",J316,0)</f>
        <v>0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23" t="s">
        <v>81</v>
      </c>
      <c r="BK316" s="202">
        <f>ROUND(I316*H316,2)</f>
        <v>0</v>
      </c>
      <c r="BL316" s="23" t="s">
        <v>224</v>
      </c>
      <c r="BM316" s="23" t="s">
        <v>653</v>
      </c>
    </row>
    <row r="317" spans="2:51" s="12" customFormat="1" ht="13.5">
      <c r="B317" s="215"/>
      <c r="C317" s="216"/>
      <c r="D317" s="205" t="s">
        <v>145</v>
      </c>
      <c r="E317" s="217" t="s">
        <v>21</v>
      </c>
      <c r="F317" s="218" t="s">
        <v>169</v>
      </c>
      <c r="G317" s="216"/>
      <c r="H317" s="217" t="s">
        <v>21</v>
      </c>
      <c r="I317" s="219"/>
      <c r="J317" s="216"/>
      <c r="K317" s="216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145</v>
      </c>
      <c r="AU317" s="224" t="s">
        <v>83</v>
      </c>
      <c r="AV317" s="12" t="s">
        <v>81</v>
      </c>
      <c r="AW317" s="12" t="s">
        <v>37</v>
      </c>
      <c r="AX317" s="12" t="s">
        <v>73</v>
      </c>
      <c r="AY317" s="224" t="s">
        <v>135</v>
      </c>
    </row>
    <row r="318" spans="2:51" s="11" customFormat="1" ht="13.5">
      <c r="B318" s="203"/>
      <c r="C318" s="204"/>
      <c r="D318" s="205" t="s">
        <v>145</v>
      </c>
      <c r="E318" s="206" t="s">
        <v>21</v>
      </c>
      <c r="F318" s="207" t="s">
        <v>654</v>
      </c>
      <c r="G318" s="204"/>
      <c r="H318" s="208">
        <v>8.143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145</v>
      </c>
      <c r="AU318" s="214" t="s">
        <v>83</v>
      </c>
      <c r="AV318" s="11" t="s">
        <v>83</v>
      </c>
      <c r="AW318" s="11" t="s">
        <v>37</v>
      </c>
      <c r="AX318" s="11" t="s">
        <v>73</v>
      </c>
      <c r="AY318" s="214" t="s">
        <v>135</v>
      </c>
    </row>
    <row r="319" spans="2:51" s="12" customFormat="1" ht="13.5">
      <c r="B319" s="215"/>
      <c r="C319" s="216"/>
      <c r="D319" s="205" t="s">
        <v>145</v>
      </c>
      <c r="E319" s="217" t="s">
        <v>21</v>
      </c>
      <c r="F319" s="218" t="s">
        <v>655</v>
      </c>
      <c r="G319" s="216"/>
      <c r="H319" s="217" t="s">
        <v>21</v>
      </c>
      <c r="I319" s="219"/>
      <c r="J319" s="216"/>
      <c r="K319" s="216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145</v>
      </c>
      <c r="AU319" s="224" t="s">
        <v>83</v>
      </c>
      <c r="AV319" s="12" t="s">
        <v>81</v>
      </c>
      <c r="AW319" s="12" t="s">
        <v>37</v>
      </c>
      <c r="AX319" s="12" t="s">
        <v>73</v>
      </c>
      <c r="AY319" s="224" t="s">
        <v>135</v>
      </c>
    </row>
    <row r="320" spans="2:51" s="11" customFormat="1" ht="13.5">
      <c r="B320" s="203"/>
      <c r="C320" s="204"/>
      <c r="D320" s="205" t="s">
        <v>145</v>
      </c>
      <c r="E320" s="206" t="s">
        <v>21</v>
      </c>
      <c r="F320" s="207" t="s">
        <v>656</v>
      </c>
      <c r="G320" s="204"/>
      <c r="H320" s="208">
        <v>5.216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145</v>
      </c>
      <c r="AU320" s="214" t="s">
        <v>83</v>
      </c>
      <c r="AV320" s="11" t="s">
        <v>83</v>
      </c>
      <c r="AW320" s="11" t="s">
        <v>37</v>
      </c>
      <c r="AX320" s="11" t="s">
        <v>73</v>
      </c>
      <c r="AY320" s="214" t="s">
        <v>135</v>
      </c>
    </row>
    <row r="321" spans="2:51" s="11" customFormat="1" ht="13.5">
      <c r="B321" s="203"/>
      <c r="C321" s="204"/>
      <c r="D321" s="205" t="s">
        <v>145</v>
      </c>
      <c r="E321" s="206" t="s">
        <v>21</v>
      </c>
      <c r="F321" s="207" t="s">
        <v>657</v>
      </c>
      <c r="G321" s="204"/>
      <c r="H321" s="208">
        <v>11.6</v>
      </c>
      <c r="I321" s="209"/>
      <c r="J321" s="204"/>
      <c r="K321" s="204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145</v>
      </c>
      <c r="AU321" s="214" t="s">
        <v>83</v>
      </c>
      <c r="AV321" s="11" t="s">
        <v>83</v>
      </c>
      <c r="AW321" s="11" t="s">
        <v>37</v>
      </c>
      <c r="AX321" s="11" t="s">
        <v>73</v>
      </c>
      <c r="AY321" s="214" t="s">
        <v>135</v>
      </c>
    </row>
    <row r="322" spans="2:51" s="13" customFormat="1" ht="13.5">
      <c r="B322" s="225"/>
      <c r="C322" s="226"/>
      <c r="D322" s="205" t="s">
        <v>145</v>
      </c>
      <c r="E322" s="227" t="s">
        <v>21</v>
      </c>
      <c r="F322" s="228" t="s">
        <v>164</v>
      </c>
      <c r="G322" s="226"/>
      <c r="H322" s="229">
        <v>24.959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145</v>
      </c>
      <c r="AU322" s="235" t="s">
        <v>83</v>
      </c>
      <c r="AV322" s="13" t="s">
        <v>143</v>
      </c>
      <c r="AW322" s="13" t="s">
        <v>37</v>
      </c>
      <c r="AX322" s="13" t="s">
        <v>81</v>
      </c>
      <c r="AY322" s="235" t="s">
        <v>135</v>
      </c>
    </row>
    <row r="323" spans="2:65" s="1" customFormat="1" ht="25.5" customHeight="1">
      <c r="B323" s="40"/>
      <c r="C323" s="191" t="s">
        <v>658</v>
      </c>
      <c r="D323" s="191" t="s">
        <v>138</v>
      </c>
      <c r="E323" s="192" t="s">
        <v>659</v>
      </c>
      <c r="F323" s="193" t="s">
        <v>660</v>
      </c>
      <c r="G323" s="194" t="s">
        <v>158</v>
      </c>
      <c r="H323" s="195">
        <v>24.959</v>
      </c>
      <c r="I323" s="196"/>
      <c r="J323" s="197">
        <f>ROUND(I323*H323,2)</f>
        <v>0</v>
      </c>
      <c r="K323" s="193" t="s">
        <v>142</v>
      </c>
      <c r="L323" s="60"/>
      <c r="M323" s="198" t="s">
        <v>21</v>
      </c>
      <c r="N323" s="199" t="s">
        <v>44</v>
      </c>
      <c r="O323" s="41"/>
      <c r="P323" s="200">
        <f>O323*H323</f>
        <v>0</v>
      </c>
      <c r="Q323" s="200">
        <v>0.00024</v>
      </c>
      <c r="R323" s="200">
        <f>Q323*H323</f>
        <v>0.0059901600000000004</v>
      </c>
      <c r="S323" s="200">
        <v>0</v>
      </c>
      <c r="T323" s="201">
        <f>S323*H323</f>
        <v>0</v>
      </c>
      <c r="AR323" s="23" t="s">
        <v>224</v>
      </c>
      <c r="AT323" s="23" t="s">
        <v>138</v>
      </c>
      <c r="AU323" s="23" t="s">
        <v>83</v>
      </c>
      <c r="AY323" s="23" t="s">
        <v>135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23" t="s">
        <v>81</v>
      </c>
      <c r="BK323" s="202">
        <f>ROUND(I323*H323,2)</f>
        <v>0</v>
      </c>
      <c r="BL323" s="23" t="s">
        <v>224</v>
      </c>
      <c r="BM323" s="23" t="s">
        <v>661</v>
      </c>
    </row>
    <row r="324" spans="2:65" s="1" customFormat="1" ht="16.5" customHeight="1">
      <c r="B324" s="40"/>
      <c r="C324" s="191" t="s">
        <v>662</v>
      </c>
      <c r="D324" s="191" t="s">
        <v>138</v>
      </c>
      <c r="E324" s="192" t="s">
        <v>663</v>
      </c>
      <c r="F324" s="193" t="s">
        <v>664</v>
      </c>
      <c r="G324" s="194" t="s">
        <v>158</v>
      </c>
      <c r="H324" s="195">
        <v>24.959</v>
      </c>
      <c r="I324" s="196"/>
      <c r="J324" s="197">
        <f>ROUND(I324*H324,2)</f>
        <v>0</v>
      </c>
      <c r="K324" s="193" t="s">
        <v>142</v>
      </c>
      <c r="L324" s="60"/>
      <c r="M324" s="198" t="s">
        <v>21</v>
      </c>
      <c r="N324" s="199" t="s">
        <v>44</v>
      </c>
      <c r="O324" s="41"/>
      <c r="P324" s="200">
        <f>O324*H324</f>
        <v>0</v>
      </c>
      <c r="Q324" s="200">
        <v>0.00048</v>
      </c>
      <c r="R324" s="200">
        <f>Q324*H324</f>
        <v>0.011980320000000001</v>
      </c>
      <c r="S324" s="200">
        <v>0</v>
      </c>
      <c r="T324" s="201">
        <f>S324*H324</f>
        <v>0</v>
      </c>
      <c r="AR324" s="23" t="s">
        <v>224</v>
      </c>
      <c r="AT324" s="23" t="s">
        <v>138</v>
      </c>
      <c r="AU324" s="23" t="s">
        <v>83</v>
      </c>
      <c r="AY324" s="23" t="s">
        <v>135</v>
      </c>
      <c r="BE324" s="202">
        <f>IF(N324="základní",J324,0)</f>
        <v>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23" t="s">
        <v>81</v>
      </c>
      <c r="BK324" s="202">
        <f>ROUND(I324*H324,2)</f>
        <v>0</v>
      </c>
      <c r="BL324" s="23" t="s">
        <v>224</v>
      </c>
      <c r="BM324" s="23" t="s">
        <v>665</v>
      </c>
    </row>
    <row r="325" spans="2:63" s="10" customFormat="1" ht="29.85" customHeight="1">
      <c r="B325" s="175"/>
      <c r="C325" s="176"/>
      <c r="D325" s="177" t="s">
        <v>72</v>
      </c>
      <c r="E325" s="189" t="s">
        <v>666</v>
      </c>
      <c r="F325" s="189" t="s">
        <v>667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SUM(P326:P349)</f>
        <v>0</v>
      </c>
      <c r="Q325" s="183"/>
      <c r="R325" s="184">
        <f>SUM(R326:R349)</f>
        <v>0.07092098</v>
      </c>
      <c r="S325" s="183"/>
      <c r="T325" s="185">
        <f>SUM(T326:T349)</f>
        <v>0</v>
      </c>
      <c r="AR325" s="186" t="s">
        <v>83</v>
      </c>
      <c r="AT325" s="187" t="s">
        <v>72</v>
      </c>
      <c r="AU325" s="187" t="s">
        <v>81</v>
      </c>
      <c r="AY325" s="186" t="s">
        <v>135</v>
      </c>
      <c r="BK325" s="188">
        <f>SUM(BK326:BK349)</f>
        <v>0</v>
      </c>
    </row>
    <row r="326" spans="2:65" s="1" customFormat="1" ht="25.5" customHeight="1">
      <c r="B326" s="40"/>
      <c r="C326" s="191" t="s">
        <v>668</v>
      </c>
      <c r="D326" s="191" t="s">
        <v>138</v>
      </c>
      <c r="E326" s="192" t="s">
        <v>669</v>
      </c>
      <c r="F326" s="193" t="s">
        <v>670</v>
      </c>
      <c r="G326" s="194" t="s">
        <v>158</v>
      </c>
      <c r="H326" s="195">
        <v>545.546</v>
      </c>
      <c r="I326" s="196"/>
      <c r="J326" s="197">
        <f>ROUND(I326*H326,2)</f>
        <v>0</v>
      </c>
      <c r="K326" s="193" t="s">
        <v>142</v>
      </c>
      <c r="L326" s="60"/>
      <c r="M326" s="198" t="s">
        <v>21</v>
      </c>
      <c r="N326" s="199" t="s">
        <v>44</v>
      </c>
      <c r="O326" s="41"/>
      <c r="P326" s="200">
        <f>O326*H326</f>
        <v>0</v>
      </c>
      <c r="Q326" s="200">
        <v>0.00013</v>
      </c>
      <c r="R326" s="200">
        <f>Q326*H326</f>
        <v>0.07092098</v>
      </c>
      <c r="S326" s="200">
        <v>0</v>
      </c>
      <c r="T326" s="201">
        <f>S326*H326</f>
        <v>0</v>
      </c>
      <c r="AR326" s="23" t="s">
        <v>224</v>
      </c>
      <c r="AT326" s="23" t="s">
        <v>138</v>
      </c>
      <c r="AU326" s="23" t="s">
        <v>83</v>
      </c>
      <c r="AY326" s="23" t="s">
        <v>135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81</v>
      </c>
      <c r="BK326" s="202">
        <f>ROUND(I326*H326,2)</f>
        <v>0</v>
      </c>
      <c r="BL326" s="23" t="s">
        <v>224</v>
      </c>
      <c r="BM326" s="23" t="s">
        <v>671</v>
      </c>
    </row>
    <row r="327" spans="2:51" s="11" customFormat="1" ht="13.5">
      <c r="B327" s="203"/>
      <c r="C327" s="204"/>
      <c r="D327" s="205" t="s">
        <v>145</v>
      </c>
      <c r="E327" s="206" t="s">
        <v>21</v>
      </c>
      <c r="F327" s="207" t="s">
        <v>672</v>
      </c>
      <c r="G327" s="204"/>
      <c r="H327" s="208">
        <v>28.184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145</v>
      </c>
      <c r="AU327" s="214" t="s">
        <v>83</v>
      </c>
      <c r="AV327" s="11" t="s">
        <v>83</v>
      </c>
      <c r="AW327" s="11" t="s">
        <v>37</v>
      </c>
      <c r="AX327" s="11" t="s">
        <v>73</v>
      </c>
      <c r="AY327" s="214" t="s">
        <v>135</v>
      </c>
    </row>
    <row r="328" spans="2:51" s="12" customFormat="1" ht="13.5">
      <c r="B328" s="215"/>
      <c r="C328" s="216"/>
      <c r="D328" s="205" t="s">
        <v>145</v>
      </c>
      <c r="E328" s="217" t="s">
        <v>21</v>
      </c>
      <c r="F328" s="218" t="s">
        <v>673</v>
      </c>
      <c r="G328" s="216"/>
      <c r="H328" s="217" t="s">
        <v>21</v>
      </c>
      <c r="I328" s="219"/>
      <c r="J328" s="216"/>
      <c r="K328" s="216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145</v>
      </c>
      <c r="AU328" s="224" t="s">
        <v>83</v>
      </c>
      <c r="AV328" s="12" t="s">
        <v>81</v>
      </c>
      <c r="AW328" s="12" t="s">
        <v>37</v>
      </c>
      <c r="AX328" s="12" t="s">
        <v>73</v>
      </c>
      <c r="AY328" s="224" t="s">
        <v>135</v>
      </c>
    </row>
    <row r="329" spans="2:51" s="11" customFormat="1" ht="13.5">
      <c r="B329" s="203"/>
      <c r="C329" s="204"/>
      <c r="D329" s="205" t="s">
        <v>145</v>
      </c>
      <c r="E329" s="206" t="s">
        <v>21</v>
      </c>
      <c r="F329" s="207" t="s">
        <v>674</v>
      </c>
      <c r="G329" s="204"/>
      <c r="H329" s="208">
        <v>50.22</v>
      </c>
      <c r="I329" s="209"/>
      <c r="J329" s="204"/>
      <c r="K329" s="204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145</v>
      </c>
      <c r="AU329" s="214" t="s">
        <v>83</v>
      </c>
      <c r="AV329" s="11" t="s">
        <v>83</v>
      </c>
      <c r="AW329" s="11" t="s">
        <v>37</v>
      </c>
      <c r="AX329" s="11" t="s">
        <v>73</v>
      </c>
      <c r="AY329" s="214" t="s">
        <v>135</v>
      </c>
    </row>
    <row r="330" spans="2:51" s="11" customFormat="1" ht="13.5">
      <c r="B330" s="203"/>
      <c r="C330" s="204"/>
      <c r="D330" s="205" t="s">
        <v>145</v>
      </c>
      <c r="E330" s="206" t="s">
        <v>21</v>
      </c>
      <c r="F330" s="207" t="s">
        <v>675</v>
      </c>
      <c r="G330" s="204"/>
      <c r="H330" s="208">
        <v>7.06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145</v>
      </c>
      <c r="AU330" s="214" t="s">
        <v>83</v>
      </c>
      <c r="AV330" s="11" t="s">
        <v>83</v>
      </c>
      <c r="AW330" s="11" t="s">
        <v>37</v>
      </c>
      <c r="AX330" s="11" t="s">
        <v>73</v>
      </c>
      <c r="AY330" s="214" t="s">
        <v>135</v>
      </c>
    </row>
    <row r="331" spans="2:51" s="11" customFormat="1" ht="13.5">
      <c r="B331" s="203"/>
      <c r="C331" s="204"/>
      <c r="D331" s="205" t="s">
        <v>145</v>
      </c>
      <c r="E331" s="206" t="s">
        <v>21</v>
      </c>
      <c r="F331" s="207" t="s">
        <v>676</v>
      </c>
      <c r="G331" s="204"/>
      <c r="H331" s="208">
        <v>16.4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145</v>
      </c>
      <c r="AU331" s="214" t="s">
        <v>83</v>
      </c>
      <c r="AV331" s="11" t="s">
        <v>83</v>
      </c>
      <c r="AW331" s="11" t="s">
        <v>37</v>
      </c>
      <c r="AX331" s="11" t="s">
        <v>73</v>
      </c>
      <c r="AY331" s="214" t="s">
        <v>135</v>
      </c>
    </row>
    <row r="332" spans="2:51" s="11" customFormat="1" ht="13.5">
      <c r="B332" s="203"/>
      <c r="C332" s="204"/>
      <c r="D332" s="205" t="s">
        <v>145</v>
      </c>
      <c r="E332" s="206" t="s">
        <v>21</v>
      </c>
      <c r="F332" s="207" t="s">
        <v>677</v>
      </c>
      <c r="G332" s="204"/>
      <c r="H332" s="208">
        <v>25.54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145</v>
      </c>
      <c r="AU332" s="214" t="s">
        <v>83</v>
      </c>
      <c r="AV332" s="11" t="s">
        <v>83</v>
      </c>
      <c r="AW332" s="11" t="s">
        <v>37</v>
      </c>
      <c r="AX332" s="11" t="s">
        <v>73</v>
      </c>
      <c r="AY332" s="214" t="s">
        <v>135</v>
      </c>
    </row>
    <row r="333" spans="2:51" s="12" customFormat="1" ht="13.5">
      <c r="B333" s="215"/>
      <c r="C333" s="216"/>
      <c r="D333" s="205" t="s">
        <v>145</v>
      </c>
      <c r="E333" s="217" t="s">
        <v>21</v>
      </c>
      <c r="F333" s="218" t="s">
        <v>678</v>
      </c>
      <c r="G333" s="216"/>
      <c r="H333" s="217" t="s">
        <v>21</v>
      </c>
      <c r="I333" s="219"/>
      <c r="J333" s="216"/>
      <c r="K333" s="216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145</v>
      </c>
      <c r="AU333" s="224" t="s">
        <v>83</v>
      </c>
      <c r="AV333" s="12" t="s">
        <v>81</v>
      </c>
      <c r="AW333" s="12" t="s">
        <v>37</v>
      </c>
      <c r="AX333" s="12" t="s">
        <v>73</v>
      </c>
      <c r="AY333" s="224" t="s">
        <v>135</v>
      </c>
    </row>
    <row r="334" spans="2:51" s="11" customFormat="1" ht="13.5">
      <c r="B334" s="203"/>
      <c r="C334" s="204"/>
      <c r="D334" s="205" t="s">
        <v>145</v>
      </c>
      <c r="E334" s="206" t="s">
        <v>21</v>
      </c>
      <c r="F334" s="207" t="s">
        <v>679</v>
      </c>
      <c r="G334" s="204"/>
      <c r="H334" s="208">
        <v>242.822</v>
      </c>
      <c r="I334" s="209"/>
      <c r="J334" s="204"/>
      <c r="K334" s="204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145</v>
      </c>
      <c r="AU334" s="214" t="s">
        <v>83</v>
      </c>
      <c r="AV334" s="11" t="s">
        <v>83</v>
      </c>
      <c r="AW334" s="11" t="s">
        <v>37</v>
      </c>
      <c r="AX334" s="11" t="s">
        <v>73</v>
      </c>
      <c r="AY334" s="214" t="s">
        <v>135</v>
      </c>
    </row>
    <row r="335" spans="2:51" s="12" customFormat="1" ht="13.5">
      <c r="B335" s="215"/>
      <c r="C335" s="216"/>
      <c r="D335" s="205" t="s">
        <v>145</v>
      </c>
      <c r="E335" s="217" t="s">
        <v>21</v>
      </c>
      <c r="F335" s="218" t="s">
        <v>680</v>
      </c>
      <c r="G335" s="216"/>
      <c r="H335" s="217" t="s">
        <v>21</v>
      </c>
      <c r="I335" s="219"/>
      <c r="J335" s="216"/>
      <c r="K335" s="216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145</v>
      </c>
      <c r="AU335" s="224" t="s">
        <v>83</v>
      </c>
      <c r="AV335" s="12" t="s">
        <v>81</v>
      </c>
      <c r="AW335" s="12" t="s">
        <v>37</v>
      </c>
      <c r="AX335" s="12" t="s">
        <v>73</v>
      </c>
      <c r="AY335" s="224" t="s">
        <v>135</v>
      </c>
    </row>
    <row r="336" spans="2:51" s="11" customFormat="1" ht="13.5">
      <c r="B336" s="203"/>
      <c r="C336" s="204"/>
      <c r="D336" s="205" t="s">
        <v>145</v>
      </c>
      <c r="E336" s="206" t="s">
        <v>21</v>
      </c>
      <c r="F336" s="207" t="s">
        <v>681</v>
      </c>
      <c r="G336" s="204"/>
      <c r="H336" s="208">
        <v>46.648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145</v>
      </c>
      <c r="AU336" s="214" t="s">
        <v>83</v>
      </c>
      <c r="AV336" s="11" t="s">
        <v>83</v>
      </c>
      <c r="AW336" s="11" t="s">
        <v>37</v>
      </c>
      <c r="AX336" s="11" t="s">
        <v>73</v>
      </c>
      <c r="AY336" s="214" t="s">
        <v>135</v>
      </c>
    </row>
    <row r="337" spans="2:51" s="12" customFormat="1" ht="13.5">
      <c r="B337" s="215"/>
      <c r="C337" s="216"/>
      <c r="D337" s="205" t="s">
        <v>145</v>
      </c>
      <c r="E337" s="217" t="s">
        <v>21</v>
      </c>
      <c r="F337" s="218" t="s">
        <v>682</v>
      </c>
      <c r="G337" s="216"/>
      <c r="H337" s="217" t="s">
        <v>21</v>
      </c>
      <c r="I337" s="219"/>
      <c r="J337" s="216"/>
      <c r="K337" s="216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145</v>
      </c>
      <c r="AU337" s="224" t="s">
        <v>83</v>
      </c>
      <c r="AV337" s="12" t="s">
        <v>81</v>
      </c>
      <c r="AW337" s="12" t="s">
        <v>37</v>
      </c>
      <c r="AX337" s="12" t="s">
        <v>73</v>
      </c>
      <c r="AY337" s="224" t="s">
        <v>135</v>
      </c>
    </row>
    <row r="338" spans="2:51" s="11" customFormat="1" ht="13.5">
      <c r="B338" s="203"/>
      <c r="C338" s="204"/>
      <c r="D338" s="205" t="s">
        <v>145</v>
      </c>
      <c r="E338" s="206" t="s">
        <v>21</v>
      </c>
      <c r="F338" s="207" t="s">
        <v>683</v>
      </c>
      <c r="G338" s="204"/>
      <c r="H338" s="208">
        <v>28.8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145</v>
      </c>
      <c r="AU338" s="214" t="s">
        <v>83</v>
      </c>
      <c r="AV338" s="11" t="s">
        <v>83</v>
      </c>
      <c r="AW338" s="11" t="s">
        <v>37</v>
      </c>
      <c r="AX338" s="11" t="s">
        <v>73</v>
      </c>
      <c r="AY338" s="214" t="s">
        <v>135</v>
      </c>
    </row>
    <row r="339" spans="2:51" s="12" customFormat="1" ht="13.5">
      <c r="B339" s="215"/>
      <c r="C339" s="216"/>
      <c r="D339" s="205" t="s">
        <v>145</v>
      </c>
      <c r="E339" s="217" t="s">
        <v>21</v>
      </c>
      <c r="F339" s="218" t="s">
        <v>684</v>
      </c>
      <c r="G339" s="216"/>
      <c r="H339" s="217" t="s">
        <v>21</v>
      </c>
      <c r="I339" s="219"/>
      <c r="J339" s="216"/>
      <c r="K339" s="216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145</v>
      </c>
      <c r="AU339" s="224" t="s">
        <v>83</v>
      </c>
      <c r="AV339" s="12" t="s">
        <v>81</v>
      </c>
      <c r="AW339" s="12" t="s">
        <v>37</v>
      </c>
      <c r="AX339" s="12" t="s">
        <v>73</v>
      </c>
      <c r="AY339" s="224" t="s">
        <v>135</v>
      </c>
    </row>
    <row r="340" spans="2:51" s="11" customFormat="1" ht="13.5">
      <c r="B340" s="203"/>
      <c r="C340" s="204"/>
      <c r="D340" s="205" t="s">
        <v>145</v>
      </c>
      <c r="E340" s="206" t="s">
        <v>21</v>
      </c>
      <c r="F340" s="207" t="s">
        <v>685</v>
      </c>
      <c r="G340" s="204"/>
      <c r="H340" s="208">
        <v>28.014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145</v>
      </c>
      <c r="AU340" s="214" t="s">
        <v>83</v>
      </c>
      <c r="AV340" s="11" t="s">
        <v>83</v>
      </c>
      <c r="AW340" s="11" t="s">
        <v>37</v>
      </c>
      <c r="AX340" s="11" t="s">
        <v>73</v>
      </c>
      <c r="AY340" s="214" t="s">
        <v>135</v>
      </c>
    </row>
    <row r="341" spans="2:51" s="11" customFormat="1" ht="13.5">
      <c r="B341" s="203"/>
      <c r="C341" s="204"/>
      <c r="D341" s="205" t="s">
        <v>145</v>
      </c>
      <c r="E341" s="206" t="s">
        <v>21</v>
      </c>
      <c r="F341" s="207" t="s">
        <v>686</v>
      </c>
      <c r="G341" s="204"/>
      <c r="H341" s="208">
        <v>19.184</v>
      </c>
      <c r="I341" s="209"/>
      <c r="J341" s="204"/>
      <c r="K341" s="204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145</v>
      </c>
      <c r="AU341" s="214" t="s">
        <v>83</v>
      </c>
      <c r="AV341" s="11" t="s">
        <v>83</v>
      </c>
      <c r="AW341" s="11" t="s">
        <v>37</v>
      </c>
      <c r="AX341" s="11" t="s">
        <v>73</v>
      </c>
      <c r="AY341" s="214" t="s">
        <v>135</v>
      </c>
    </row>
    <row r="342" spans="2:51" s="11" customFormat="1" ht="13.5">
      <c r="B342" s="203"/>
      <c r="C342" s="204"/>
      <c r="D342" s="205" t="s">
        <v>145</v>
      </c>
      <c r="E342" s="206" t="s">
        <v>21</v>
      </c>
      <c r="F342" s="207" t="s">
        <v>687</v>
      </c>
      <c r="G342" s="204"/>
      <c r="H342" s="208">
        <v>29.058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145</v>
      </c>
      <c r="AU342" s="214" t="s">
        <v>83</v>
      </c>
      <c r="AV342" s="11" t="s">
        <v>83</v>
      </c>
      <c r="AW342" s="11" t="s">
        <v>37</v>
      </c>
      <c r="AX342" s="11" t="s">
        <v>73</v>
      </c>
      <c r="AY342" s="214" t="s">
        <v>135</v>
      </c>
    </row>
    <row r="343" spans="2:51" s="12" customFormat="1" ht="13.5">
      <c r="B343" s="215"/>
      <c r="C343" s="216"/>
      <c r="D343" s="205" t="s">
        <v>145</v>
      </c>
      <c r="E343" s="217" t="s">
        <v>21</v>
      </c>
      <c r="F343" s="218" t="s">
        <v>688</v>
      </c>
      <c r="G343" s="216"/>
      <c r="H343" s="217" t="s">
        <v>21</v>
      </c>
      <c r="I343" s="219"/>
      <c r="J343" s="216"/>
      <c r="K343" s="216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145</v>
      </c>
      <c r="AU343" s="224" t="s">
        <v>83</v>
      </c>
      <c r="AV343" s="12" t="s">
        <v>81</v>
      </c>
      <c r="AW343" s="12" t="s">
        <v>37</v>
      </c>
      <c r="AX343" s="12" t="s">
        <v>73</v>
      </c>
      <c r="AY343" s="224" t="s">
        <v>135</v>
      </c>
    </row>
    <row r="344" spans="2:51" s="11" customFormat="1" ht="13.5">
      <c r="B344" s="203"/>
      <c r="C344" s="204"/>
      <c r="D344" s="205" t="s">
        <v>145</v>
      </c>
      <c r="E344" s="206" t="s">
        <v>21</v>
      </c>
      <c r="F344" s="207" t="s">
        <v>689</v>
      </c>
      <c r="G344" s="204"/>
      <c r="H344" s="208">
        <v>4.29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145</v>
      </c>
      <c r="AU344" s="214" t="s">
        <v>83</v>
      </c>
      <c r="AV344" s="11" t="s">
        <v>83</v>
      </c>
      <c r="AW344" s="11" t="s">
        <v>37</v>
      </c>
      <c r="AX344" s="11" t="s">
        <v>73</v>
      </c>
      <c r="AY344" s="214" t="s">
        <v>135</v>
      </c>
    </row>
    <row r="345" spans="2:51" s="11" customFormat="1" ht="13.5">
      <c r="B345" s="203"/>
      <c r="C345" s="204"/>
      <c r="D345" s="205" t="s">
        <v>145</v>
      </c>
      <c r="E345" s="206" t="s">
        <v>21</v>
      </c>
      <c r="F345" s="207" t="s">
        <v>690</v>
      </c>
      <c r="G345" s="204"/>
      <c r="H345" s="208">
        <v>8.94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145</v>
      </c>
      <c r="AU345" s="214" t="s">
        <v>83</v>
      </c>
      <c r="AV345" s="11" t="s">
        <v>83</v>
      </c>
      <c r="AW345" s="11" t="s">
        <v>37</v>
      </c>
      <c r="AX345" s="11" t="s">
        <v>73</v>
      </c>
      <c r="AY345" s="214" t="s">
        <v>135</v>
      </c>
    </row>
    <row r="346" spans="2:51" s="12" customFormat="1" ht="13.5">
      <c r="B346" s="215"/>
      <c r="C346" s="216"/>
      <c r="D346" s="205" t="s">
        <v>145</v>
      </c>
      <c r="E346" s="217" t="s">
        <v>21</v>
      </c>
      <c r="F346" s="218" t="s">
        <v>691</v>
      </c>
      <c r="G346" s="216"/>
      <c r="H346" s="217" t="s">
        <v>21</v>
      </c>
      <c r="I346" s="219"/>
      <c r="J346" s="216"/>
      <c r="K346" s="216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145</v>
      </c>
      <c r="AU346" s="224" t="s">
        <v>83</v>
      </c>
      <c r="AV346" s="12" t="s">
        <v>81</v>
      </c>
      <c r="AW346" s="12" t="s">
        <v>37</v>
      </c>
      <c r="AX346" s="12" t="s">
        <v>73</v>
      </c>
      <c r="AY346" s="224" t="s">
        <v>135</v>
      </c>
    </row>
    <row r="347" spans="2:51" s="11" customFormat="1" ht="13.5">
      <c r="B347" s="203"/>
      <c r="C347" s="204"/>
      <c r="D347" s="205" t="s">
        <v>145</v>
      </c>
      <c r="E347" s="206" t="s">
        <v>21</v>
      </c>
      <c r="F347" s="207" t="s">
        <v>692</v>
      </c>
      <c r="G347" s="204"/>
      <c r="H347" s="208">
        <v>5.826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145</v>
      </c>
      <c r="AU347" s="214" t="s">
        <v>83</v>
      </c>
      <c r="AV347" s="11" t="s">
        <v>83</v>
      </c>
      <c r="AW347" s="11" t="s">
        <v>37</v>
      </c>
      <c r="AX347" s="11" t="s">
        <v>73</v>
      </c>
      <c r="AY347" s="214" t="s">
        <v>135</v>
      </c>
    </row>
    <row r="348" spans="2:51" s="11" customFormat="1" ht="13.5">
      <c r="B348" s="203"/>
      <c r="C348" s="204"/>
      <c r="D348" s="205" t="s">
        <v>145</v>
      </c>
      <c r="E348" s="206" t="s">
        <v>21</v>
      </c>
      <c r="F348" s="207" t="s">
        <v>693</v>
      </c>
      <c r="G348" s="204"/>
      <c r="H348" s="208">
        <v>4.56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145</v>
      </c>
      <c r="AU348" s="214" t="s">
        <v>83</v>
      </c>
      <c r="AV348" s="11" t="s">
        <v>83</v>
      </c>
      <c r="AW348" s="11" t="s">
        <v>37</v>
      </c>
      <c r="AX348" s="11" t="s">
        <v>73</v>
      </c>
      <c r="AY348" s="214" t="s">
        <v>135</v>
      </c>
    </row>
    <row r="349" spans="2:51" s="13" customFormat="1" ht="13.5">
      <c r="B349" s="225"/>
      <c r="C349" s="226"/>
      <c r="D349" s="205" t="s">
        <v>145</v>
      </c>
      <c r="E349" s="227" t="s">
        <v>21</v>
      </c>
      <c r="F349" s="228" t="s">
        <v>164</v>
      </c>
      <c r="G349" s="226"/>
      <c r="H349" s="229">
        <v>545.546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145</v>
      </c>
      <c r="AU349" s="235" t="s">
        <v>83</v>
      </c>
      <c r="AV349" s="13" t="s">
        <v>143</v>
      </c>
      <c r="AW349" s="13" t="s">
        <v>37</v>
      </c>
      <c r="AX349" s="13" t="s">
        <v>81</v>
      </c>
      <c r="AY349" s="235" t="s">
        <v>135</v>
      </c>
    </row>
    <row r="350" spans="2:63" s="10" customFormat="1" ht="29.85" customHeight="1">
      <c r="B350" s="175"/>
      <c r="C350" s="176"/>
      <c r="D350" s="177" t="s">
        <v>72</v>
      </c>
      <c r="E350" s="189" t="s">
        <v>694</v>
      </c>
      <c r="F350" s="189" t="s">
        <v>695</v>
      </c>
      <c r="G350" s="176"/>
      <c r="H350" s="176"/>
      <c r="I350" s="179"/>
      <c r="J350" s="190">
        <f>BK350</f>
        <v>0</v>
      </c>
      <c r="K350" s="176"/>
      <c r="L350" s="181"/>
      <c r="M350" s="182"/>
      <c r="N350" s="183"/>
      <c r="O350" s="183"/>
      <c r="P350" s="184">
        <f>P351</f>
        <v>0</v>
      </c>
      <c r="Q350" s="183"/>
      <c r="R350" s="184">
        <f>R351</f>
        <v>0</v>
      </c>
      <c r="S350" s="183"/>
      <c r="T350" s="185">
        <f>T351</f>
        <v>3.6133720000000005</v>
      </c>
      <c r="AR350" s="186" t="s">
        <v>83</v>
      </c>
      <c r="AT350" s="187" t="s">
        <v>72</v>
      </c>
      <c r="AU350" s="187" t="s">
        <v>81</v>
      </c>
      <c r="AY350" s="186" t="s">
        <v>135</v>
      </c>
      <c r="BK350" s="188">
        <f>BK351</f>
        <v>0</v>
      </c>
    </row>
    <row r="351" spans="2:65" s="1" customFormat="1" ht="25.5" customHeight="1">
      <c r="B351" s="40"/>
      <c r="C351" s="191" t="s">
        <v>696</v>
      </c>
      <c r="D351" s="191" t="s">
        <v>138</v>
      </c>
      <c r="E351" s="192" t="s">
        <v>697</v>
      </c>
      <c r="F351" s="193" t="s">
        <v>698</v>
      </c>
      <c r="G351" s="194" t="s">
        <v>158</v>
      </c>
      <c r="H351" s="195">
        <v>258.098</v>
      </c>
      <c r="I351" s="196"/>
      <c r="J351" s="197">
        <f>ROUND(I351*H351,2)</f>
        <v>0</v>
      </c>
      <c r="K351" s="193" t="s">
        <v>142</v>
      </c>
      <c r="L351" s="60"/>
      <c r="M351" s="198" t="s">
        <v>21</v>
      </c>
      <c r="N351" s="199" t="s">
        <v>44</v>
      </c>
      <c r="O351" s="41"/>
      <c r="P351" s="200">
        <f>O351*H351</f>
        <v>0</v>
      </c>
      <c r="Q351" s="200">
        <v>0</v>
      </c>
      <c r="R351" s="200">
        <f>Q351*H351</f>
        <v>0</v>
      </c>
      <c r="S351" s="200">
        <v>0.014</v>
      </c>
      <c r="T351" s="201">
        <f>S351*H351</f>
        <v>3.6133720000000005</v>
      </c>
      <c r="AR351" s="23" t="s">
        <v>224</v>
      </c>
      <c r="AT351" s="23" t="s">
        <v>138</v>
      </c>
      <c r="AU351" s="23" t="s">
        <v>83</v>
      </c>
      <c r="AY351" s="23" t="s">
        <v>135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23" t="s">
        <v>81</v>
      </c>
      <c r="BK351" s="202">
        <f>ROUND(I351*H351,2)</f>
        <v>0</v>
      </c>
      <c r="BL351" s="23" t="s">
        <v>224</v>
      </c>
      <c r="BM351" s="23" t="s">
        <v>699</v>
      </c>
    </row>
    <row r="352" spans="2:63" s="10" customFormat="1" ht="29.85" customHeight="1">
      <c r="B352" s="175"/>
      <c r="C352" s="176"/>
      <c r="D352" s="177" t="s">
        <v>72</v>
      </c>
      <c r="E352" s="189" t="s">
        <v>700</v>
      </c>
      <c r="F352" s="189" t="s">
        <v>701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SUM(P353:P363)</f>
        <v>0</v>
      </c>
      <c r="Q352" s="183"/>
      <c r="R352" s="184">
        <f>SUM(R353:R363)</f>
        <v>0.019174499999999997</v>
      </c>
      <c r="S352" s="183"/>
      <c r="T352" s="185">
        <f>SUM(T353:T363)</f>
        <v>0</v>
      </c>
      <c r="AR352" s="186" t="s">
        <v>83</v>
      </c>
      <c r="AT352" s="187" t="s">
        <v>72</v>
      </c>
      <c r="AU352" s="187" t="s">
        <v>81</v>
      </c>
      <c r="AY352" s="186" t="s">
        <v>135</v>
      </c>
      <c r="BK352" s="188">
        <f>SUM(BK353:BK363)</f>
        <v>0</v>
      </c>
    </row>
    <row r="353" spans="2:65" s="1" customFormat="1" ht="25.5" customHeight="1">
      <c r="B353" s="40"/>
      <c r="C353" s="191" t="s">
        <v>702</v>
      </c>
      <c r="D353" s="191" t="s">
        <v>138</v>
      </c>
      <c r="E353" s="192" t="s">
        <v>703</v>
      </c>
      <c r="F353" s="193" t="s">
        <v>704</v>
      </c>
      <c r="G353" s="194" t="s">
        <v>158</v>
      </c>
      <c r="H353" s="195">
        <v>38.349</v>
      </c>
      <c r="I353" s="196"/>
      <c r="J353" s="197">
        <f>ROUND(I353*H353,2)</f>
        <v>0</v>
      </c>
      <c r="K353" s="193" t="s">
        <v>142</v>
      </c>
      <c r="L353" s="60"/>
      <c r="M353" s="198" t="s">
        <v>21</v>
      </c>
      <c r="N353" s="199" t="s">
        <v>44</v>
      </c>
      <c r="O353" s="41"/>
      <c r="P353" s="200">
        <f>O353*H353</f>
        <v>0</v>
      </c>
      <c r="Q353" s="200">
        <v>0.00035</v>
      </c>
      <c r="R353" s="200">
        <f>Q353*H353</f>
        <v>0.013422149999999999</v>
      </c>
      <c r="S353" s="200">
        <v>0</v>
      </c>
      <c r="T353" s="201">
        <f>S353*H353</f>
        <v>0</v>
      </c>
      <c r="AR353" s="23" t="s">
        <v>224</v>
      </c>
      <c r="AT353" s="23" t="s">
        <v>138</v>
      </c>
      <c r="AU353" s="23" t="s">
        <v>83</v>
      </c>
      <c r="AY353" s="23" t="s">
        <v>135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23" t="s">
        <v>81</v>
      </c>
      <c r="BK353" s="202">
        <f>ROUND(I353*H353,2)</f>
        <v>0</v>
      </c>
      <c r="BL353" s="23" t="s">
        <v>224</v>
      </c>
      <c r="BM353" s="23" t="s">
        <v>705</v>
      </c>
    </row>
    <row r="354" spans="2:51" s="12" customFormat="1" ht="13.5">
      <c r="B354" s="215"/>
      <c r="C354" s="216"/>
      <c r="D354" s="205" t="s">
        <v>145</v>
      </c>
      <c r="E354" s="217" t="s">
        <v>21</v>
      </c>
      <c r="F354" s="218" t="s">
        <v>706</v>
      </c>
      <c r="G354" s="216"/>
      <c r="H354" s="217" t="s">
        <v>21</v>
      </c>
      <c r="I354" s="219"/>
      <c r="J354" s="216"/>
      <c r="K354" s="216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145</v>
      </c>
      <c r="AU354" s="224" t="s">
        <v>83</v>
      </c>
      <c r="AV354" s="12" t="s">
        <v>81</v>
      </c>
      <c r="AW354" s="12" t="s">
        <v>37</v>
      </c>
      <c r="AX354" s="12" t="s">
        <v>73</v>
      </c>
      <c r="AY354" s="224" t="s">
        <v>135</v>
      </c>
    </row>
    <row r="355" spans="2:51" s="11" customFormat="1" ht="13.5">
      <c r="B355" s="203"/>
      <c r="C355" s="204"/>
      <c r="D355" s="205" t="s">
        <v>145</v>
      </c>
      <c r="E355" s="206" t="s">
        <v>21</v>
      </c>
      <c r="F355" s="207" t="s">
        <v>707</v>
      </c>
      <c r="G355" s="204"/>
      <c r="H355" s="208">
        <v>10.32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145</v>
      </c>
      <c r="AU355" s="214" t="s">
        <v>83</v>
      </c>
      <c r="AV355" s="11" t="s">
        <v>83</v>
      </c>
      <c r="AW355" s="11" t="s">
        <v>37</v>
      </c>
      <c r="AX355" s="11" t="s">
        <v>73</v>
      </c>
      <c r="AY355" s="214" t="s">
        <v>135</v>
      </c>
    </row>
    <row r="356" spans="2:51" s="11" customFormat="1" ht="13.5">
      <c r="B356" s="203"/>
      <c r="C356" s="204"/>
      <c r="D356" s="205" t="s">
        <v>145</v>
      </c>
      <c r="E356" s="206" t="s">
        <v>21</v>
      </c>
      <c r="F356" s="207" t="s">
        <v>708</v>
      </c>
      <c r="G356" s="204"/>
      <c r="H356" s="208">
        <v>18.55</v>
      </c>
      <c r="I356" s="209"/>
      <c r="J356" s="204"/>
      <c r="K356" s="204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145</v>
      </c>
      <c r="AU356" s="214" t="s">
        <v>83</v>
      </c>
      <c r="AV356" s="11" t="s">
        <v>83</v>
      </c>
      <c r="AW356" s="11" t="s">
        <v>37</v>
      </c>
      <c r="AX356" s="11" t="s">
        <v>73</v>
      </c>
      <c r="AY356" s="214" t="s">
        <v>135</v>
      </c>
    </row>
    <row r="357" spans="2:51" s="11" customFormat="1" ht="13.5">
      <c r="B357" s="203"/>
      <c r="C357" s="204"/>
      <c r="D357" s="205" t="s">
        <v>145</v>
      </c>
      <c r="E357" s="206" t="s">
        <v>21</v>
      </c>
      <c r="F357" s="207" t="s">
        <v>709</v>
      </c>
      <c r="G357" s="204"/>
      <c r="H357" s="208">
        <v>3.5</v>
      </c>
      <c r="I357" s="209"/>
      <c r="J357" s="204"/>
      <c r="K357" s="204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145</v>
      </c>
      <c r="AU357" s="214" t="s">
        <v>83</v>
      </c>
      <c r="AV357" s="11" t="s">
        <v>83</v>
      </c>
      <c r="AW357" s="11" t="s">
        <v>37</v>
      </c>
      <c r="AX357" s="11" t="s">
        <v>73</v>
      </c>
      <c r="AY357" s="214" t="s">
        <v>135</v>
      </c>
    </row>
    <row r="358" spans="2:51" s="11" customFormat="1" ht="13.5">
      <c r="B358" s="203"/>
      <c r="C358" s="204"/>
      <c r="D358" s="205" t="s">
        <v>145</v>
      </c>
      <c r="E358" s="206" t="s">
        <v>21</v>
      </c>
      <c r="F358" s="207" t="s">
        <v>710</v>
      </c>
      <c r="G358" s="204"/>
      <c r="H358" s="208">
        <v>4.526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145</v>
      </c>
      <c r="AU358" s="214" t="s">
        <v>83</v>
      </c>
      <c r="AV358" s="11" t="s">
        <v>83</v>
      </c>
      <c r="AW358" s="11" t="s">
        <v>37</v>
      </c>
      <c r="AX358" s="11" t="s">
        <v>73</v>
      </c>
      <c r="AY358" s="214" t="s">
        <v>135</v>
      </c>
    </row>
    <row r="359" spans="2:51" s="11" customFormat="1" ht="13.5">
      <c r="B359" s="203"/>
      <c r="C359" s="204"/>
      <c r="D359" s="205" t="s">
        <v>145</v>
      </c>
      <c r="E359" s="206" t="s">
        <v>21</v>
      </c>
      <c r="F359" s="207" t="s">
        <v>711</v>
      </c>
      <c r="G359" s="204"/>
      <c r="H359" s="208">
        <v>1.046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145</v>
      </c>
      <c r="AU359" s="214" t="s">
        <v>83</v>
      </c>
      <c r="AV359" s="11" t="s">
        <v>83</v>
      </c>
      <c r="AW359" s="11" t="s">
        <v>37</v>
      </c>
      <c r="AX359" s="11" t="s">
        <v>73</v>
      </c>
      <c r="AY359" s="214" t="s">
        <v>135</v>
      </c>
    </row>
    <row r="360" spans="2:51" s="11" customFormat="1" ht="13.5">
      <c r="B360" s="203"/>
      <c r="C360" s="204"/>
      <c r="D360" s="205" t="s">
        <v>145</v>
      </c>
      <c r="E360" s="206" t="s">
        <v>21</v>
      </c>
      <c r="F360" s="207" t="s">
        <v>712</v>
      </c>
      <c r="G360" s="204"/>
      <c r="H360" s="208">
        <v>0.24</v>
      </c>
      <c r="I360" s="209"/>
      <c r="J360" s="204"/>
      <c r="K360" s="204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145</v>
      </c>
      <c r="AU360" s="214" t="s">
        <v>83</v>
      </c>
      <c r="AV360" s="11" t="s">
        <v>83</v>
      </c>
      <c r="AW360" s="11" t="s">
        <v>37</v>
      </c>
      <c r="AX360" s="11" t="s">
        <v>73</v>
      </c>
      <c r="AY360" s="214" t="s">
        <v>135</v>
      </c>
    </row>
    <row r="361" spans="2:51" s="11" customFormat="1" ht="13.5">
      <c r="B361" s="203"/>
      <c r="C361" s="204"/>
      <c r="D361" s="205" t="s">
        <v>145</v>
      </c>
      <c r="E361" s="206" t="s">
        <v>21</v>
      </c>
      <c r="F361" s="207" t="s">
        <v>713</v>
      </c>
      <c r="G361" s="204"/>
      <c r="H361" s="208">
        <v>0.167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145</v>
      </c>
      <c r="AU361" s="214" t="s">
        <v>83</v>
      </c>
      <c r="AV361" s="11" t="s">
        <v>83</v>
      </c>
      <c r="AW361" s="11" t="s">
        <v>37</v>
      </c>
      <c r="AX361" s="11" t="s">
        <v>73</v>
      </c>
      <c r="AY361" s="214" t="s">
        <v>135</v>
      </c>
    </row>
    <row r="362" spans="2:51" s="13" customFormat="1" ht="13.5">
      <c r="B362" s="225"/>
      <c r="C362" s="226"/>
      <c r="D362" s="205" t="s">
        <v>145</v>
      </c>
      <c r="E362" s="227" t="s">
        <v>21</v>
      </c>
      <c r="F362" s="228" t="s">
        <v>164</v>
      </c>
      <c r="G362" s="226"/>
      <c r="H362" s="229">
        <v>38.349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AT362" s="235" t="s">
        <v>145</v>
      </c>
      <c r="AU362" s="235" t="s">
        <v>83</v>
      </c>
      <c r="AV362" s="13" t="s">
        <v>143</v>
      </c>
      <c r="AW362" s="13" t="s">
        <v>37</v>
      </c>
      <c r="AX362" s="13" t="s">
        <v>81</v>
      </c>
      <c r="AY362" s="235" t="s">
        <v>135</v>
      </c>
    </row>
    <row r="363" spans="2:65" s="1" customFormat="1" ht="25.5" customHeight="1">
      <c r="B363" s="40"/>
      <c r="C363" s="191" t="s">
        <v>714</v>
      </c>
      <c r="D363" s="191" t="s">
        <v>138</v>
      </c>
      <c r="E363" s="192" t="s">
        <v>715</v>
      </c>
      <c r="F363" s="193" t="s">
        <v>716</v>
      </c>
      <c r="G363" s="194" t="s">
        <v>158</v>
      </c>
      <c r="H363" s="195">
        <v>38.349</v>
      </c>
      <c r="I363" s="196"/>
      <c r="J363" s="197">
        <f>ROUND(I363*H363,2)</f>
        <v>0</v>
      </c>
      <c r="K363" s="193" t="s">
        <v>142</v>
      </c>
      <c r="L363" s="60"/>
      <c r="M363" s="198" t="s">
        <v>21</v>
      </c>
      <c r="N363" s="199" t="s">
        <v>44</v>
      </c>
      <c r="O363" s="41"/>
      <c r="P363" s="200">
        <f>O363*H363</f>
        <v>0</v>
      </c>
      <c r="Q363" s="200">
        <v>0.00015</v>
      </c>
      <c r="R363" s="200">
        <f>Q363*H363</f>
        <v>0.005752349999999999</v>
      </c>
      <c r="S363" s="200">
        <v>0</v>
      </c>
      <c r="T363" s="201">
        <f>S363*H363</f>
        <v>0</v>
      </c>
      <c r="AR363" s="23" t="s">
        <v>224</v>
      </c>
      <c r="AT363" s="23" t="s">
        <v>138</v>
      </c>
      <c r="AU363" s="23" t="s">
        <v>83</v>
      </c>
      <c r="AY363" s="23" t="s">
        <v>135</v>
      </c>
      <c r="BE363" s="202">
        <f>IF(N363="základní",J363,0)</f>
        <v>0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23" t="s">
        <v>81</v>
      </c>
      <c r="BK363" s="202">
        <f>ROUND(I363*H363,2)</f>
        <v>0</v>
      </c>
      <c r="BL363" s="23" t="s">
        <v>224</v>
      </c>
      <c r="BM363" s="23" t="s">
        <v>717</v>
      </c>
    </row>
    <row r="364" spans="2:63" s="10" customFormat="1" ht="37.35" customHeight="1">
      <c r="B364" s="175"/>
      <c r="C364" s="176"/>
      <c r="D364" s="177" t="s">
        <v>72</v>
      </c>
      <c r="E364" s="178" t="s">
        <v>718</v>
      </c>
      <c r="F364" s="178" t="s">
        <v>719</v>
      </c>
      <c r="G364" s="176"/>
      <c r="H364" s="176"/>
      <c r="I364" s="179"/>
      <c r="J364" s="180">
        <f>BK364</f>
        <v>0</v>
      </c>
      <c r="K364" s="176"/>
      <c r="L364" s="181"/>
      <c r="M364" s="182"/>
      <c r="N364" s="183"/>
      <c r="O364" s="183"/>
      <c r="P364" s="184">
        <f>P365</f>
        <v>0</v>
      </c>
      <c r="Q364" s="183"/>
      <c r="R364" s="184">
        <f>R365</f>
        <v>0</v>
      </c>
      <c r="S364" s="183"/>
      <c r="T364" s="185">
        <f>T365</f>
        <v>0</v>
      </c>
      <c r="AR364" s="186" t="s">
        <v>143</v>
      </c>
      <c r="AT364" s="187" t="s">
        <v>72</v>
      </c>
      <c r="AU364" s="187" t="s">
        <v>73</v>
      </c>
      <c r="AY364" s="186" t="s">
        <v>135</v>
      </c>
      <c r="BK364" s="188">
        <f>BK365</f>
        <v>0</v>
      </c>
    </row>
    <row r="365" spans="2:63" s="10" customFormat="1" ht="19.9" customHeight="1">
      <c r="B365" s="175"/>
      <c r="C365" s="176"/>
      <c r="D365" s="177" t="s">
        <v>72</v>
      </c>
      <c r="E365" s="189" t="s">
        <v>720</v>
      </c>
      <c r="F365" s="189" t="s">
        <v>721</v>
      </c>
      <c r="G365" s="176"/>
      <c r="H365" s="176"/>
      <c r="I365" s="179"/>
      <c r="J365" s="190">
        <f>BK365</f>
        <v>0</v>
      </c>
      <c r="K365" s="176"/>
      <c r="L365" s="181"/>
      <c r="M365" s="182"/>
      <c r="N365" s="183"/>
      <c r="O365" s="183"/>
      <c r="P365" s="184">
        <f>SUM(P366:P371)</f>
        <v>0</v>
      </c>
      <c r="Q365" s="183"/>
      <c r="R365" s="184">
        <f>SUM(R366:R371)</f>
        <v>0</v>
      </c>
      <c r="S365" s="183"/>
      <c r="T365" s="185">
        <f>SUM(T366:T371)</f>
        <v>0</v>
      </c>
      <c r="AR365" s="186" t="s">
        <v>136</v>
      </c>
      <c r="AT365" s="187" t="s">
        <v>72</v>
      </c>
      <c r="AU365" s="187" t="s">
        <v>81</v>
      </c>
      <c r="AY365" s="186" t="s">
        <v>135</v>
      </c>
      <c r="BK365" s="188">
        <f>SUM(BK366:BK371)</f>
        <v>0</v>
      </c>
    </row>
    <row r="366" spans="2:65" s="1" customFormat="1" ht="16.5" customHeight="1">
      <c r="B366" s="40"/>
      <c r="C366" s="191" t="s">
        <v>722</v>
      </c>
      <c r="D366" s="191" t="s">
        <v>138</v>
      </c>
      <c r="E366" s="192" t="s">
        <v>723</v>
      </c>
      <c r="F366" s="193" t="s">
        <v>724</v>
      </c>
      <c r="G366" s="194" t="s">
        <v>341</v>
      </c>
      <c r="H366" s="195">
        <v>1</v>
      </c>
      <c r="I366" s="196"/>
      <c r="J366" s="197">
        <f aca="true" t="shared" si="10" ref="J366:J371">ROUND(I366*H366,2)</f>
        <v>0</v>
      </c>
      <c r="K366" s="193" t="s">
        <v>21</v>
      </c>
      <c r="L366" s="60"/>
      <c r="M366" s="198" t="s">
        <v>21</v>
      </c>
      <c r="N366" s="199" t="s">
        <v>44</v>
      </c>
      <c r="O366" s="41"/>
      <c r="P366" s="200">
        <f aca="true" t="shared" si="11" ref="P366:P371">O366*H366</f>
        <v>0</v>
      </c>
      <c r="Q366" s="200">
        <v>0</v>
      </c>
      <c r="R366" s="200">
        <f aca="true" t="shared" si="12" ref="R366:R371">Q366*H366</f>
        <v>0</v>
      </c>
      <c r="S366" s="200">
        <v>0</v>
      </c>
      <c r="T366" s="201">
        <f aca="true" t="shared" si="13" ref="T366:T371">S366*H366</f>
        <v>0</v>
      </c>
      <c r="AR366" s="23" t="s">
        <v>725</v>
      </c>
      <c r="AT366" s="23" t="s">
        <v>138</v>
      </c>
      <c r="AU366" s="23" t="s">
        <v>83</v>
      </c>
      <c r="AY366" s="23" t="s">
        <v>135</v>
      </c>
      <c r="BE366" s="202">
        <f aca="true" t="shared" si="14" ref="BE366:BE371">IF(N366="základní",J366,0)</f>
        <v>0</v>
      </c>
      <c r="BF366" s="202">
        <f aca="true" t="shared" si="15" ref="BF366:BF371">IF(N366="snížená",J366,0)</f>
        <v>0</v>
      </c>
      <c r="BG366" s="202">
        <f aca="true" t="shared" si="16" ref="BG366:BG371">IF(N366="zákl. přenesená",J366,0)</f>
        <v>0</v>
      </c>
      <c r="BH366" s="202">
        <f aca="true" t="shared" si="17" ref="BH366:BH371">IF(N366="sníž. přenesená",J366,0)</f>
        <v>0</v>
      </c>
      <c r="BI366" s="202">
        <f aca="true" t="shared" si="18" ref="BI366:BI371">IF(N366="nulová",J366,0)</f>
        <v>0</v>
      </c>
      <c r="BJ366" s="23" t="s">
        <v>81</v>
      </c>
      <c r="BK366" s="202">
        <f aca="true" t="shared" si="19" ref="BK366:BK371">ROUND(I366*H366,2)</f>
        <v>0</v>
      </c>
      <c r="BL366" s="23" t="s">
        <v>725</v>
      </c>
      <c r="BM366" s="23" t="s">
        <v>726</v>
      </c>
    </row>
    <row r="367" spans="2:65" s="1" customFormat="1" ht="16.5" customHeight="1">
      <c r="B367" s="40"/>
      <c r="C367" s="191" t="s">
        <v>727</v>
      </c>
      <c r="D367" s="191" t="s">
        <v>138</v>
      </c>
      <c r="E367" s="192" t="s">
        <v>728</v>
      </c>
      <c r="F367" s="193" t="s">
        <v>729</v>
      </c>
      <c r="G367" s="194" t="s">
        <v>341</v>
      </c>
      <c r="H367" s="195">
        <v>1</v>
      </c>
      <c r="I367" s="196"/>
      <c r="J367" s="197">
        <f t="shared" si="10"/>
        <v>0</v>
      </c>
      <c r="K367" s="193" t="s">
        <v>21</v>
      </c>
      <c r="L367" s="60"/>
      <c r="M367" s="198" t="s">
        <v>21</v>
      </c>
      <c r="N367" s="199" t="s">
        <v>44</v>
      </c>
      <c r="O367" s="41"/>
      <c r="P367" s="200">
        <f t="shared" si="11"/>
        <v>0</v>
      </c>
      <c r="Q367" s="200">
        <v>0</v>
      </c>
      <c r="R367" s="200">
        <f t="shared" si="12"/>
        <v>0</v>
      </c>
      <c r="S367" s="200">
        <v>0</v>
      </c>
      <c r="T367" s="201">
        <f t="shared" si="13"/>
        <v>0</v>
      </c>
      <c r="AR367" s="23" t="s">
        <v>725</v>
      </c>
      <c r="AT367" s="23" t="s">
        <v>138</v>
      </c>
      <c r="AU367" s="23" t="s">
        <v>83</v>
      </c>
      <c r="AY367" s="23" t="s">
        <v>135</v>
      </c>
      <c r="BE367" s="202">
        <f t="shared" si="14"/>
        <v>0</v>
      </c>
      <c r="BF367" s="202">
        <f t="shared" si="15"/>
        <v>0</v>
      </c>
      <c r="BG367" s="202">
        <f t="shared" si="16"/>
        <v>0</v>
      </c>
      <c r="BH367" s="202">
        <f t="shared" si="17"/>
        <v>0</v>
      </c>
      <c r="BI367" s="202">
        <f t="shared" si="18"/>
        <v>0</v>
      </c>
      <c r="BJ367" s="23" t="s">
        <v>81</v>
      </c>
      <c r="BK367" s="202">
        <f t="shared" si="19"/>
        <v>0</v>
      </c>
      <c r="BL367" s="23" t="s">
        <v>725</v>
      </c>
      <c r="BM367" s="23" t="s">
        <v>730</v>
      </c>
    </row>
    <row r="368" spans="2:65" s="1" customFormat="1" ht="16.5" customHeight="1">
      <c r="B368" s="40"/>
      <c r="C368" s="191" t="s">
        <v>731</v>
      </c>
      <c r="D368" s="191" t="s">
        <v>138</v>
      </c>
      <c r="E368" s="192" t="s">
        <v>732</v>
      </c>
      <c r="F368" s="193" t="s">
        <v>733</v>
      </c>
      <c r="G368" s="194" t="s">
        <v>341</v>
      </c>
      <c r="H368" s="195">
        <v>1</v>
      </c>
      <c r="I368" s="196"/>
      <c r="J368" s="197">
        <f t="shared" si="10"/>
        <v>0</v>
      </c>
      <c r="K368" s="193" t="s">
        <v>21</v>
      </c>
      <c r="L368" s="60"/>
      <c r="M368" s="198" t="s">
        <v>21</v>
      </c>
      <c r="N368" s="199" t="s">
        <v>44</v>
      </c>
      <c r="O368" s="41"/>
      <c r="P368" s="200">
        <f t="shared" si="11"/>
        <v>0</v>
      </c>
      <c r="Q368" s="200">
        <v>0</v>
      </c>
      <c r="R368" s="200">
        <f t="shared" si="12"/>
        <v>0</v>
      </c>
      <c r="S368" s="200">
        <v>0</v>
      </c>
      <c r="T368" s="201">
        <f t="shared" si="13"/>
        <v>0</v>
      </c>
      <c r="AR368" s="23" t="s">
        <v>143</v>
      </c>
      <c r="AT368" s="23" t="s">
        <v>138</v>
      </c>
      <c r="AU368" s="23" t="s">
        <v>83</v>
      </c>
      <c r="AY368" s="23" t="s">
        <v>135</v>
      </c>
      <c r="BE368" s="202">
        <f t="shared" si="14"/>
        <v>0</v>
      </c>
      <c r="BF368" s="202">
        <f t="shared" si="15"/>
        <v>0</v>
      </c>
      <c r="BG368" s="202">
        <f t="shared" si="16"/>
        <v>0</v>
      </c>
      <c r="BH368" s="202">
        <f t="shared" si="17"/>
        <v>0</v>
      </c>
      <c r="BI368" s="202">
        <f t="shared" si="18"/>
        <v>0</v>
      </c>
      <c r="BJ368" s="23" t="s">
        <v>81</v>
      </c>
      <c r="BK368" s="202">
        <f t="shared" si="19"/>
        <v>0</v>
      </c>
      <c r="BL368" s="23" t="s">
        <v>143</v>
      </c>
      <c r="BM368" s="23" t="s">
        <v>734</v>
      </c>
    </row>
    <row r="369" spans="2:65" s="1" customFormat="1" ht="16.5" customHeight="1">
      <c r="B369" s="40"/>
      <c r="C369" s="191" t="s">
        <v>735</v>
      </c>
      <c r="D369" s="191" t="s">
        <v>138</v>
      </c>
      <c r="E369" s="192" t="s">
        <v>736</v>
      </c>
      <c r="F369" s="193" t="s">
        <v>737</v>
      </c>
      <c r="G369" s="194" t="s">
        <v>341</v>
      </c>
      <c r="H369" s="195">
        <v>1</v>
      </c>
      <c r="I369" s="196"/>
      <c r="J369" s="197">
        <f t="shared" si="10"/>
        <v>0</v>
      </c>
      <c r="K369" s="193" t="s">
        <v>21</v>
      </c>
      <c r="L369" s="60"/>
      <c r="M369" s="198" t="s">
        <v>21</v>
      </c>
      <c r="N369" s="199" t="s">
        <v>44</v>
      </c>
      <c r="O369" s="41"/>
      <c r="P369" s="200">
        <f t="shared" si="11"/>
        <v>0</v>
      </c>
      <c r="Q369" s="200">
        <v>0</v>
      </c>
      <c r="R369" s="200">
        <f t="shared" si="12"/>
        <v>0</v>
      </c>
      <c r="S369" s="200">
        <v>0</v>
      </c>
      <c r="T369" s="201">
        <f t="shared" si="13"/>
        <v>0</v>
      </c>
      <c r="AR369" s="23" t="s">
        <v>143</v>
      </c>
      <c r="AT369" s="23" t="s">
        <v>138</v>
      </c>
      <c r="AU369" s="23" t="s">
        <v>83</v>
      </c>
      <c r="AY369" s="23" t="s">
        <v>135</v>
      </c>
      <c r="BE369" s="202">
        <f t="shared" si="14"/>
        <v>0</v>
      </c>
      <c r="BF369" s="202">
        <f t="shared" si="15"/>
        <v>0</v>
      </c>
      <c r="BG369" s="202">
        <f t="shared" si="16"/>
        <v>0</v>
      </c>
      <c r="BH369" s="202">
        <f t="shared" si="17"/>
        <v>0</v>
      </c>
      <c r="BI369" s="202">
        <f t="shared" si="18"/>
        <v>0</v>
      </c>
      <c r="BJ369" s="23" t="s">
        <v>81</v>
      </c>
      <c r="BK369" s="202">
        <f t="shared" si="19"/>
        <v>0</v>
      </c>
      <c r="BL369" s="23" t="s">
        <v>143</v>
      </c>
      <c r="BM369" s="23" t="s">
        <v>738</v>
      </c>
    </row>
    <row r="370" spans="2:65" s="1" customFormat="1" ht="16.5" customHeight="1">
      <c r="B370" s="40"/>
      <c r="C370" s="191" t="s">
        <v>739</v>
      </c>
      <c r="D370" s="191" t="s">
        <v>138</v>
      </c>
      <c r="E370" s="192" t="s">
        <v>740</v>
      </c>
      <c r="F370" s="193" t="s">
        <v>741</v>
      </c>
      <c r="G370" s="194" t="s">
        <v>341</v>
      </c>
      <c r="H370" s="195">
        <v>1</v>
      </c>
      <c r="I370" s="196"/>
      <c r="J370" s="197">
        <f t="shared" si="10"/>
        <v>0</v>
      </c>
      <c r="K370" s="193" t="s">
        <v>21</v>
      </c>
      <c r="L370" s="60"/>
      <c r="M370" s="198" t="s">
        <v>21</v>
      </c>
      <c r="N370" s="199" t="s">
        <v>44</v>
      </c>
      <c r="O370" s="41"/>
      <c r="P370" s="200">
        <f t="shared" si="11"/>
        <v>0</v>
      </c>
      <c r="Q370" s="200">
        <v>0</v>
      </c>
      <c r="R370" s="200">
        <f t="shared" si="12"/>
        <v>0</v>
      </c>
      <c r="S370" s="200">
        <v>0</v>
      </c>
      <c r="T370" s="201">
        <f t="shared" si="13"/>
        <v>0</v>
      </c>
      <c r="AR370" s="23" t="s">
        <v>143</v>
      </c>
      <c r="AT370" s="23" t="s">
        <v>138</v>
      </c>
      <c r="AU370" s="23" t="s">
        <v>83</v>
      </c>
      <c r="AY370" s="23" t="s">
        <v>135</v>
      </c>
      <c r="BE370" s="202">
        <f t="shared" si="14"/>
        <v>0</v>
      </c>
      <c r="BF370" s="202">
        <f t="shared" si="15"/>
        <v>0</v>
      </c>
      <c r="BG370" s="202">
        <f t="shared" si="16"/>
        <v>0</v>
      </c>
      <c r="BH370" s="202">
        <f t="shared" si="17"/>
        <v>0</v>
      </c>
      <c r="BI370" s="202">
        <f t="shared" si="18"/>
        <v>0</v>
      </c>
      <c r="BJ370" s="23" t="s">
        <v>81</v>
      </c>
      <c r="BK370" s="202">
        <f t="shared" si="19"/>
        <v>0</v>
      </c>
      <c r="BL370" s="23" t="s">
        <v>143</v>
      </c>
      <c r="BM370" s="23" t="s">
        <v>742</v>
      </c>
    </row>
    <row r="371" spans="2:65" s="1" customFormat="1" ht="16.5" customHeight="1">
      <c r="B371" s="40"/>
      <c r="C371" s="191" t="s">
        <v>743</v>
      </c>
      <c r="D371" s="191" t="s">
        <v>138</v>
      </c>
      <c r="E371" s="192" t="s">
        <v>744</v>
      </c>
      <c r="F371" s="193" t="s">
        <v>745</v>
      </c>
      <c r="G371" s="194" t="s">
        <v>341</v>
      </c>
      <c r="H371" s="195">
        <v>1</v>
      </c>
      <c r="I371" s="196"/>
      <c r="J371" s="197">
        <f t="shared" si="10"/>
        <v>0</v>
      </c>
      <c r="K371" s="193" t="s">
        <v>21</v>
      </c>
      <c r="L371" s="60"/>
      <c r="M371" s="198" t="s">
        <v>21</v>
      </c>
      <c r="N371" s="199" t="s">
        <v>44</v>
      </c>
      <c r="O371" s="41"/>
      <c r="P371" s="200">
        <f t="shared" si="11"/>
        <v>0</v>
      </c>
      <c r="Q371" s="200">
        <v>0</v>
      </c>
      <c r="R371" s="200">
        <f t="shared" si="12"/>
        <v>0</v>
      </c>
      <c r="S371" s="200">
        <v>0</v>
      </c>
      <c r="T371" s="201">
        <f t="shared" si="13"/>
        <v>0</v>
      </c>
      <c r="AR371" s="23" t="s">
        <v>143</v>
      </c>
      <c r="AT371" s="23" t="s">
        <v>138</v>
      </c>
      <c r="AU371" s="23" t="s">
        <v>83</v>
      </c>
      <c r="AY371" s="23" t="s">
        <v>135</v>
      </c>
      <c r="BE371" s="202">
        <f t="shared" si="14"/>
        <v>0</v>
      </c>
      <c r="BF371" s="202">
        <f t="shared" si="15"/>
        <v>0</v>
      </c>
      <c r="BG371" s="202">
        <f t="shared" si="16"/>
        <v>0</v>
      </c>
      <c r="BH371" s="202">
        <f t="shared" si="17"/>
        <v>0</v>
      </c>
      <c r="BI371" s="202">
        <f t="shared" si="18"/>
        <v>0</v>
      </c>
      <c r="BJ371" s="23" t="s">
        <v>81</v>
      </c>
      <c r="BK371" s="202">
        <f t="shared" si="19"/>
        <v>0</v>
      </c>
      <c r="BL371" s="23" t="s">
        <v>143</v>
      </c>
      <c r="BM371" s="23" t="s">
        <v>746</v>
      </c>
    </row>
    <row r="372" spans="2:63" s="10" customFormat="1" ht="37.35" customHeight="1">
      <c r="B372" s="175"/>
      <c r="C372" s="176"/>
      <c r="D372" s="177" t="s">
        <v>72</v>
      </c>
      <c r="E372" s="178" t="s">
        <v>747</v>
      </c>
      <c r="F372" s="178" t="s">
        <v>748</v>
      </c>
      <c r="G372" s="176"/>
      <c r="H372" s="176"/>
      <c r="I372" s="179"/>
      <c r="J372" s="180">
        <f>BK372</f>
        <v>0</v>
      </c>
      <c r="K372" s="176"/>
      <c r="L372" s="181"/>
      <c r="M372" s="182"/>
      <c r="N372" s="183"/>
      <c r="O372" s="183"/>
      <c r="P372" s="184">
        <f>SUM(P373:P381)</f>
        <v>0</v>
      </c>
      <c r="Q372" s="183"/>
      <c r="R372" s="184">
        <f>SUM(R373:R381)</f>
        <v>0</v>
      </c>
      <c r="S372" s="183"/>
      <c r="T372" s="185">
        <f>SUM(T373:T381)</f>
        <v>0</v>
      </c>
      <c r="AR372" s="186" t="s">
        <v>136</v>
      </c>
      <c r="AT372" s="187" t="s">
        <v>72</v>
      </c>
      <c r="AU372" s="187" t="s">
        <v>73</v>
      </c>
      <c r="AY372" s="186" t="s">
        <v>135</v>
      </c>
      <c r="BK372" s="188">
        <f>SUM(BK373:BK381)</f>
        <v>0</v>
      </c>
    </row>
    <row r="373" spans="2:65" s="1" customFormat="1" ht="16.5" customHeight="1">
      <c r="B373" s="40"/>
      <c r="C373" s="191" t="s">
        <v>749</v>
      </c>
      <c r="D373" s="191" t="s">
        <v>138</v>
      </c>
      <c r="E373" s="192" t="s">
        <v>750</v>
      </c>
      <c r="F373" s="193" t="s">
        <v>751</v>
      </c>
      <c r="G373" s="194" t="s">
        <v>341</v>
      </c>
      <c r="H373" s="195">
        <v>1</v>
      </c>
      <c r="I373" s="196"/>
      <c r="J373" s="197">
        <f aca="true" t="shared" si="20" ref="J373:J381">ROUND(I373*H373,2)</f>
        <v>0</v>
      </c>
      <c r="K373" s="193" t="s">
        <v>21</v>
      </c>
      <c r="L373" s="60"/>
      <c r="M373" s="198" t="s">
        <v>21</v>
      </c>
      <c r="N373" s="199" t="s">
        <v>44</v>
      </c>
      <c r="O373" s="41"/>
      <c r="P373" s="200">
        <f aca="true" t="shared" si="21" ref="P373:P381">O373*H373</f>
        <v>0</v>
      </c>
      <c r="Q373" s="200">
        <v>0</v>
      </c>
      <c r="R373" s="200">
        <f aca="true" t="shared" si="22" ref="R373:R381">Q373*H373</f>
        <v>0</v>
      </c>
      <c r="S373" s="200">
        <v>0</v>
      </c>
      <c r="T373" s="201">
        <f aca="true" t="shared" si="23" ref="T373:T381">S373*H373</f>
        <v>0</v>
      </c>
      <c r="AR373" s="23" t="s">
        <v>725</v>
      </c>
      <c r="AT373" s="23" t="s">
        <v>138</v>
      </c>
      <c r="AU373" s="23" t="s">
        <v>81</v>
      </c>
      <c r="AY373" s="23" t="s">
        <v>135</v>
      </c>
      <c r="BE373" s="202">
        <f aca="true" t="shared" si="24" ref="BE373:BE381">IF(N373="základní",J373,0)</f>
        <v>0</v>
      </c>
      <c r="BF373" s="202">
        <f aca="true" t="shared" si="25" ref="BF373:BF381">IF(N373="snížená",J373,0)</f>
        <v>0</v>
      </c>
      <c r="BG373" s="202">
        <f aca="true" t="shared" si="26" ref="BG373:BG381">IF(N373="zákl. přenesená",J373,0)</f>
        <v>0</v>
      </c>
      <c r="BH373" s="202">
        <f aca="true" t="shared" si="27" ref="BH373:BH381">IF(N373="sníž. přenesená",J373,0)</f>
        <v>0</v>
      </c>
      <c r="BI373" s="202">
        <f aca="true" t="shared" si="28" ref="BI373:BI381">IF(N373="nulová",J373,0)</f>
        <v>0</v>
      </c>
      <c r="BJ373" s="23" t="s">
        <v>81</v>
      </c>
      <c r="BK373" s="202">
        <f aca="true" t="shared" si="29" ref="BK373:BK381">ROUND(I373*H373,2)</f>
        <v>0</v>
      </c>
      <c r="BL373" s="23" t="s">
        <v>725</v>
      </c>
      <c r="BM373" s="23" t="s">
        <v>752</v>
      </c>
    </row>
    <row r="374" spans="2:65" s="1" customFormat="1" ht="16.5" customHeight="1">
      <c r="B374" s="40"/>
      <c r="C374" s="191" t="s">
        <v>753</v>
      </c>
      <c r="D374" s="191" t="s">
        <v>138</v>
      </c>
      <c r="E374" s="192" t="s">
        <v>754</v>
      </c>
      <c r="F374" s="193" t="s">
        <v>755</v>
      </c>
      <c r="G374" s="194" t="s">
        <v>341</v>
      </c>
      <c r="H374" s="195">
        <v>1</v>
      </c>
      <c r="I374" s="196"/>
      <c r="J374" s="197">
        <f t="shared" si="20"/>
        <v>0</v>
      </c>
      <c r="K374" s="193" t="s">
        <v>21</v>
      </c>
      <c r="L374" s="60"/>
      <c r="M374" s="198" t="s">
        <v>21</v>
      </c>
      <c r="N374" s="199" t="s">
        <v>44</v>
      </c>
      <c r="O374" s="41"/>
      <c r="P374" s="200">
        <f t="shared" si="21"/>
        <v>0</v>
      </c>
      <c r="Q374" s="200">
        <v>0</v>
      </c>
      <c r="R374" s="200">
        <f t="shared" si="22"/>
        <v>0</v>
      </c>
      <c r="S374" s="200">
        <v>0</v>
      </c>
      <c r="T374" s="201">
        <f t="shared" si="23"/>
        <v>0</v>
      </c>
      <c r="AR374" s="23" t="s">
        <v>725</v>
      </c>
      <c r="AT374" s="23" t="s">
        <v>138</v>
      </c>
      <c r="AU374" s="23" t="s">
        <v>81</v>
      </c>
      <c r="AY374" s="23" t="s">
        <v>135</v>
      </c>
      <c r="BE374" s="202">
        <f t="shared" si="24"/>
        <v>0</v>
      </c>
      <c r="BF374" s="202">
        <f t="shared" si="25"/>
        <v>0</v>
      </c>
      <c r="BG374" s="202">
        <f t="shared" si="26"/>
        <v>0</v>
      </c>
      <c r="BH374" s="202">
        <f t="shared" si="27"/>
        <v>0</v>
      </c>
      <c r="BI374" s="202">
        <f t="shared" si="28"/>
        <v>0</v>
      </c>
      <c r="BJ374" s="23" t="s">
        <v>81</v>
      </c>
      <c r="BK374" s="202">
        <f t="shared" si="29"/>
        <v>0</v>
      </c>
      <c r="BL374" s="23" t="s">
        <v>725</v>
      </c>
      <c r="BM374" s="23" t="s">
        <v>756</v>
      </c>
    </row>
    <row r="375" spans="2:65" s="1" customFormat="1" ht="38.25" customHeight="1">
      <c r="B375" s="40"/>
      <c r="C375" s="191" t="s">
        <v>757</v>
      </c>
      <c r="D375" s="191" t="s">
        <v>138</v>
      </c>
      <c r="E375" s="192" t="s">
        <v>758</v>
      </c>
      <c r="F375" s="193" t="s">
        <v>759</v>
      </c>
      <c r="G375" s="194" t="s">
        <v>341</v>
      </c>
      <c r="H375" s="195">
        <v>1</v>
      </c>
      <c r="I375" s="196"/>
      <c r="J375" s="197">
        <f t="shared" si="20"/>
        <v>0</v>
      </c>
      <c r="K375" s="193" t="s">
        <v>21</v>
      </c>
      <c r="L375" s="60"/>
      <c r="M375" s="198" t="s">
        <v>21</v>
      </c>
      <c r="N375" s="199" t="s">
        <v>44</v>
      </c>
      <c r="O375" s="41"/>
      <c r="P375" s="200">
        <f t="shared" si="21"/>
        <v>0</v>
      </c>
      <c r="Q375" s="200">
        <v>0</v>
      </c>
      <c r="R375" s="200">
        <f t="shared" si="22"/>
        <v>0</v>
      </c>
      <c r="S375" s="200">
        <v>0</v>
      </c>
      <c r="T375" s="201">
        <f t="shared" si="23"/>
        <v>0</v>
      </c>
      <c r="AR375" s="23" t="s">
        <v>143</v>
      </c>
      <c r="AT375" s="23" t="s">
        <v>138</v>
      </c>
      <c r="AU375" s="23" t="s">
        <v>81</v>
      </c>
      <c r="AY375" s="23" t="s">
        <v>135</v>
      </c>
      <c r="BE375" s="202">
        <f t="shared" si="24"/>
        <v>0</v>
      </c>
      <c r="BF375" s="202">
        <f t="shared" si="25"/>
        <v>0</v>
      </c>
      <c r="BG375" s="202">
        <f t="shared" si="26"/>
        <v>0</v>
      </c>
      <c r="BH375" s="202">
        <f t="shared" si="27"/>
        <v>0</v>
      </c>
      <c r="BI375" s="202">
        <f t="shared" si="28"/>
        <v>0</v>
      </c>
      <c r="BJ375" s="23" t="s">
        <v>81</v>
      </c>
      <c r="BK375" s="202">
        <f t="shared" si="29"/>
        <v>0</v>
      </c>
      <c r="BL375" s="23" t="s">
        <v>143</v>
      </c>
      <c r="BM375" s="23" t="s">
        <v>760</v>
      </c>
    </row>
    <row r="376" spans="2:65" s="1" customFormat="1" ht="25.5" customHeight="1">
      <c r="B376" s="40"/>
      <c r="C376" s="191" t="s">
        <v>761</v>
      </c>
      <c r="D376" s="191" t="s">
        <v>138</v>
      </c>
      <c r="E376" s="192" t="s">
        <v>762</v>
      </c>
      <c r="F376" s="193" t="s">
        <v>763</v>
      </c>
      <c r="G376" s="194" t="s">
        <v>341</v>
      </c>
      <c r="H376" s="195">
        <v>1</v>
      </c>
      <c r="I376" s="196"/>
      <c r="J376" s="197">
        <f t="shared" si="20"/>
        <v>0</v>
      </c>
      <c r="K376" s="193" t="s">
        <v>21</v>
      </c>
      <c r="L376" s="60"/>
      <c r="M376" s="198" t="s">
        <v>21</v>
      </c>
      <c r="N376" s="199" t="s">
        <v>44</v>
      </c>
      <c r="O376" s="41"/>
      <c r="P376" s="200">
        <f t="shared" si="21"/>
        <v>0</v>
      </c>
      <c r="Q376" s="200">
        <v>0</v>
      </c>
      <c r="R376" s="200">
        <f t="shared" si="22"/>
        <v>0</v>
      </c>
      <c r="S376" s="200">
        <v>0</v>
      </c>
      <c r="T376" s="201">
        <f t="shared" si="23"/>
        <v>0</v>
      </c>
      <c r="AR376" s="23" t="s">
        <v>143</v>
      </c>
      <c r="AT376" s="23" t="s">
        <v>138</v>
      </c>
      <c r="AU376" s="23" t="s">
        <v>81</v>
      </c>
      <c r="AY376" s="23" t="s">
        <v>135</v>
      </c>
      <c r="BE376" s="202">
        <f t="shared" si="24"/>
        <v>0</v>
      </c>
      <c r="BF376" s="202">
        <f t="shared" si="25"/>
        <v>0</v>
      </c>
      <c r="BG376" s="202">
        <f t="shared" si="26"/>
        <v>0</v>
      </c>
      <c r="BH376" s="202">
        <f t="shared" si="27"/>
        <v>0</v>
      </c>
      <c r="BI376" s="202">
        <f t="shared" si="28"/>
        <v>0</v>
      </c>
      <c r="BJ376" s="23" t="s">
        <v>81</v>
      </c>
      <c r="BK376" s="202">
        <f t="shared" si="29"/>
        <v>0</v>
      </c>
      <c r="BL376" s="23" t="s">
        <v>143</v>
      </c>
      <c r="BM376" s="23" t="s">
        <v>764</v>
      </c>
    </row>
    <row r="377" spans="2:65" s="1" customFormat="1" ht="25.5" customHeight="1">
      <c r="B377" s="40"/>
      <c r="C377" s="191" t="s">
        <v>765</v>
      </c>
      <c r="D377" s="191" t="s">
        <v>138</v>
      </c>
      <c r="E377" s="192" t="s">
        <v>766</v>
      </c>
      <c r="F377" s="193" t="s">
        <v>767</v>
      </c>
      <c r="G377" s="194" t="s">
        <v>341</v>
      </c>
      <c r="H377" s="195">
        <v>1</v>
      </c>
      <c r="I377" s="196"/>
      <c r="J377" s="197">
        <f t="shared" si="20"/>
        <v>0</v>
      </c>
      <c r="K377" s="193" t="s">
        <v>21</v>
      </c>
      <c r="L377" s="60"/>
      <c r="M377" s="198" t="s">
        <v>21</v>
      </c>
      <c r="N377" s="199" t="s">
        <v>44</v>
      </c>
      <c r="O377" s="41"/>
      <c r="P377" s="200">
        <f t="shared" si="21"/>
        <v>0</v>
      </c>
      <c r="Q377" s="200">
        <v>0</v>
      </c>
      <c r="R377" s="200">
        <f t="shared" si="22"/>
        <v>0</v>
      </c>
      <c r="S377" s="200">
        <v>0</v>
      </c>
      <c r="T377" s="201">
        <f t="shared" si="23"/>
        <v>0</v>
      </c>
      <c r="AR377" s="23" t="s">
        <v>143</v>
      </c>
      <c r="AT377" s="23" t="s">
        <v>138</v>
      </c>
      <c r="AU377" s="23" t="s">
        <v>81</v>
      </c>
      <c r="AY377" s="23" t="s">
        <v>135</v>
      </c>
      <c r="BE377" s="202">
        <f t="shared" si="24"/>
        <v>0</v>
      </c>
      <c r="BF377" s="202">
        <f t="shared" si="25"/>
        <v>0</v>
      </c>
      <c r="BG377" s="202">
        <f t="shared" si="26"/>
        <v>0</v>
      </c>
      <c r="BH377" s="202">
        <f t="shared" si="27"/>
        <v>0</v>
      </c>
      <c r="BI377" s="202">
        <f t="shared" si="28"/>
        <v>0</v>
      </c>
      <c r="BJ377" s="23" t="s">
        <v>81</v>
      </c>
      <c r="BK377" s="202">
        <f t="shared" si="29"/>
        <v>0</v>
      </c>
      <c r="BL377" s="23" t="s">
        <v>143</v>
      </c>
      <c r="BM377" s="23" t="s">
        <v>768</v>
      </c>
    </row>
    <row r="378" spans="2:65" s="1" customFormat="1" ht="16.5" customHeight="1">
      <c r="B378" s="40"/>
      <c r="C378" s="191" t="s">
        <v>769</v>
      </c>
      <c r="D378" s="191" t="s">
        <v>138</v>
      </c>
      <c r="E378" s="192" t="s">
        <v>770</v>
      </c>
      <c r="F378" s="193" t="s">
        <v>771</v>
      </c>
      <c r="G378" s="194" t="s">
        <v>341</v>
      </c>
      <c r="H378" s="195">
        <v>1</v>
      </c>
      <c r="I378" s="196"/>
      <c r="J378" s="197">
        <f t="shared" si="20"/>
        <v>0</v>
      </c>
      <c r="K378" s="193" t="s">
        <v>21</v>
      </c>
      <c r="L378" s="60"/>
      <c r="M378" s="198" t="s">
        <v>21</v>
      </c>
      <c r="N378" s="199" t="s">
        <v>44</v>
      </c>
      <c r="O378" s="41"/>
      <c r="P378" s="200">
        <f t="shared" si="21"/>
        <v>0</v>
      </c>
      <c r="Q378" s="200">
        <v>0</v>
      </c>
      <c r="R378" s="200">
        <f t="shared" si="22"/>
        <v>0</v>
      </c>
      <c r="S378" s="200">
        <v>0</v>
      </c>
      <c r="T378" s="201">
        <f t="shared" si="23"/>
        <v>0</v>
      </c>
      <c r="AR378" s="23" t="s">
        <v>143</v>
      </c>
      <c r="AT378" s="23" t="s">
        <v>138</v>
      </c>
      <c r="AU378" s="23" t="s">
        <v>81</v>
      </c>
      <c r="AY378" s="23" t="s">
        <v>135</v>
      </c>
      <c r="BE378" s="202">
        <f t="shared" si="24"/>
        <v>0</v>
      </c>
      <c r="BF378" s="202">
        <f t="shared" si="25"/>
        <v>0</v>
      </c>
      <c r="BG378" s="202">
        <f t="shared" si="26"/>
        <v>0</v>
      </c>
      <c r="BH378" s="202">
        <f t="shared" si="27"/>
        <v>0</v>
      </c>
      <c r="BI378" s="202">
        <f t="shared" si="28"/>
        <v>0</v>
      </c>
      <c r="BJ378" s="23" t="s">
        <v>81</v>
      </c>
      <c r="BK378" s="202">
        <f t="shared" si="29"/>
        <v>0</v>
      </c>
      <c r="BL378" s="23" t="s">
        <v>143</v>
      </c>
      <c r="BM378" s="23" t="s">
        <v>772</v>
      </c>
    </row>
    <row r="379" spans="2:65" s="1" customFormat="1" ht="16.5" customHeight="1">
      <c r="B379" s="40"/>
      <c r="C379" s="191" t="s">
        <v>773</v>
      </c>
      <c r="D379" s="191" t="s">
        <v>138</v>
      </c>
      <c r="E379" s="192" t="s">
        <v>774</v>
      </c>
      <c r="F379" s="193" t="s">
        <v>775</v>
      </c>
      <c r="G379" s="194" t="s">
        <v>341</v>
      </c>
      <c r="H379" s="195">
        <v>1</v>
      </c>
      <c r="I379" s="196"/>
      <c r="J379" s="197">
        <f t="shared" si="20"/>
        <v>0</v>
      </c>
      <c r="K379" s="193" t="s">
        <v>21</v>
      </c>
      <c r="L379" s="60"/>
      <c r="M379" s="198" t="s">
        <v>21</v>
      </c>
      <c r="N379" s="199" t="s">
        <v>44</v>
      </c>
      <c r="O379" s="41"/>
      <c r="P379" s="200">
        <f t="shared" si="21"/>
        <v>0</v>
      </c>
      <c r="Q379" s="200">
        <v>0</v>
      </c>
      <c r="R379" s="200">
        <f t="shared" si="22"/>
        <v>0</v>
      </c>
      <c r="S379" s="200">
        <v>0</v>
      </c>
      <c r="T379" s="201">
        <f t="shared" si="23"/>
        <v>0</v>
      </c>
      <c r="AR379" s="23" t="s">
        <v>143</v>
      </c>
      <c r="AT379" s="23" t="s">
        <v>138</v>
      </c>
      <c r="AU379" s="23" t="s">
        <v>81</v>
      </c>
      <c r="AY379" s="23" t="s">
        <v>135</v>
      </c>
      <c r="BE379" s="202">
        <f t="shared" si="24"/>
        <v>0</v>
      </c>
      <c r="BF379" s="202">
        <f t="shared" si="25"/>
        <v>0</v>
      </c>
      <c r="BG379" s="202">
        <f t="shared" si="26"/>
        <v>0</v>
      </c>
      <c r="BH379" s="202">
        <f t="shared" si="27"/>
        <v>0</v>
      </c>
      <c r="BI379" s="202">
        <f t="shared" si="28"/>
        <v>0</v>
      </c>
      <c r="BJ379" s="23" t="s">
        <v>81</v>
      </c>
      <c r="BK379" s="202">
        <f t="shared" si="29"/>
        <v>0</v>
      </c>
      <c r="BL379" s="23" t="s">
        <v>143</v>
      </c>
      <c r="BM379" s="23" t="s">
        <v>776</v>
      </c>
    </row>
    <row r="380" spans="2:65" s="1" customFormat="1" ht="16.5" customHeight="1">
      <c r="B380" s="40"/>
      <c r="C380" s="191" t="s">
        <v>777</v>
      </c>
      <c r="D380" s="191" t="s">
        <v>138</v>
      </c>
      <c r="E380" s="192" t="s">
        <v>778</v>
      </c>
      <c r="F380" s="193" t="s">
        <v>779</v>
      </c>
      <c r="G380" s="194" t="s">
        <v>341</v>
      </c>
      <c r="H380" s="195">
        <v>1</v>
      </c>
      <c r="I380" s="196"/>
      <c r="J380" s="197">
        <f t="shared" si="20"/>
        <v>0</v>
      </c>
      <c r="K380" s="193" t="s">
        <v>21</v>
      </c>
      <c r="L380" s="60"/>
      <c r="M380" s="198" t="s">
        <v>21</v>
      </c>
      <c r="N380" s="199" t="s">
        <v>44</v>
      </c>
      <c r="O380" s="41"/>
      <c r="P380" s="200">
        <f t="shared" si="21"/>
        <v>0</v>
      </c>
      <c r="Q380" s="200">
        <v>0</v>
      </c>
      <c r="R380" s="200">
        <f t="shared" si="22"/>
        <v>0</v>
      </c>
      <c r="S380" s="200">
        <v>0</v>
      </c>
      <c r="T380" s="201">
        <f t="shared" si="23"/>
        <v>0</v>
      </c>
      <c r="AR380" s="23" t="s">
        <v>143</v>
      </c>
      <c r="AT380" s="23" t="s">
        <v>138</v>
      </c>
      <c r="AU380" s="23" t="s">
        <v>81</v>
      </c>
      <c r="AY380" s="23" t="s">
        <v>135</v>
      </c>
      <c r="BE380" s="202">
        <f t="shared" si="24"/>
        <v>0</v>
      </c>
      <c r="BF380" s="202">
        <f t="shared" si="25"/>
        <v>0</v>
      </c>
      <c r="BG380" s="202">
        <f t="shared" si="26"/>
        <v>0</v>
      </c>
      <c r="BH380" s="202">
        <f t="shared" si="27"/>
        <v>0</v>
      </c>
      <c r="BI380" s="202">
        <f t="shared" si="28"/>
        <v>0</v>
      </c>
      <c r="BJ380" s="23" t="s">
        <v>81</v>
      </c>
      <c r="BK380" s="202">
        <f t="shared" si="29"/>
        <v>0</v>
      </c>
      <c r="BL380" s="23" t="s">
        <v>143</v>
      </c>
      <c r="BM380" s="23" t="s">
        <v>780</v>
      </c>
    </row>
    <row r="381" spans="2:65" s="1" customFormat="1" ht="16.5" customHeight="1">
      <c r="B381" s="40"/>
      <c r="C381" s="191" t="s">
        <v>781</v>
      </c>
      <c r="D381" s="191" t="s">
        <v>138</v>
      </c>
      <c r="E381" s="192" t="s">
        <v>782</v>
      </c>
      <c r="F381" s="193" t="s">
        <v>783</v>
      </c>
      <c r="G381" s="194" t="s">
        <v>341</v>
      </c>
      <c r="H381" s="195">
        <v>1</v>
      </c>
      <c r="I381" s="196"/>
      <c r="J381" s="197">
        <f t="shared" si="20"/>
        <v>0</v>
      </c>
      <c r="K381" s="193" t="s">
        <v>21</v>
      </c>
      <c r="L381" s="60"/>
      <c r="M381" s="198" t="s">
        <v>21</v>
      </c>
      <c r="N381" s="249" t="s">
        <v>44</v>
      </c>
      <c r="O381" s="250"/>
      <c r="P381" s="251">
        <f t="shared" si="21"/>
        <v>0</v>
      </c>
      <c r="Q381" s="251">
        <v>0</v>
      </c>
      <c r="R381" s="251">
        <f t="shared" si="22"/>
        <v>0</v>
      </c>
      <c r="S381" s="251">
        <v>0</v>
      </c>
      <c r="T381" s="252">
        <f t="shared" si="23"/>
        <v>0</v>
      </c>
      <c r="AR381" s="23" t="s">
        <v>143</v>
      </c>
      <c r="AT381" s="23" t="s">
        <v>138</v>
      </c>
      <c r="AU381" s="23" t="s">
        <v>81</v>
      </c>
      <c r="AY381" s="23" t="s">
        <v>135</v>
      </c>
      <c r="BE381" s="202">
        <f t="shared" si="24"/>
        <v>0</v>
      </c>
      <c r="BF381" s="202">
        <f t="shared" si="25"/>
        <v>0</v>
      </c>
      <c r="BG381" s="202">
        <f t="shared" si="26"/>
        <v>0</v>
      </c>
      <c r="BH381" s="202">
        <f t="shared" si="27"/>
        <v>0</v>
      </c>
      <c r="BI381" s="202">
        <f t="shared" si="28"/>
        <v>0</v>
      </c>
      <c r="BJ381" s="23" t="s">
        <v>81</v>
      </c>
      <c r="BK381" s="202">
        <f t="shared" si="29"/>
        <v>0</v>
      </c>
      <c r="BL381" s="23" t="s">
        <v>143</v>
      </c>
      <c r="BM381" s="23" t="s">
        <v>784</v>
      </c>
    </row>
    <row r="382" spans="2:12" s="1" customFormat="1" ht="6.95" customHeight="1">
      <c r="B382" s="55"/>
      <c r="C382" s="56"/>
      <c r="D382" s="56"/>
      <c r="E382" s="56"/>
      <c r="F382" s="56"/>
      <c r="G382" s="56"/>
      <c r="H382" s="56"/>
      <c r="I382" s="138"/>
      <c r="J382" s="56"/>
      <c r="K382" s="56"/>
      <c r="L382" s="60"/>
    </row>
  </sheetData>
  <sheetProtection algorithmName="SHA-512" hashValue="Oc7cDbY+AquGfpmYxlx9/Iu2exTo9Eilhh3qvfptgEoTz+jwHRIgyOSyEByNxd8DtDicFwwNJv4ODL2GxEWIpg==" saltValue="cun8++R+4W6TsdccllxjosShwAIB0Zk8C/1nOVBgbe1bSOG1cbJPmXvx8WF3VkPQ5aH++z0qkrDMyLXEjqjZbw==" spinCount="100000" sheet="1" objects="1" scenarios="1" formatColumns="0" formatRows="0" autoFilter="0"/>
  <autoFilter ref="C94:K381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83"/>
  <sheetViews>
    <sheetView showGridLines="0" tabSelected="1" workbookViewId="0" topLeftCell="A1">
      <pane ySplit="1" topLeftCell="A59" activePane="bottomLeft" state="frozen"/>
      <selection pane="bottomLeft" activeCell="F101" sqref="F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5" t="s">
        <v>88</v>
      </c>
      <c r="H1" s="375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Výměna výtahu Úřad vlády ICV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785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13. 2. 2017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8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0" t="s">
        <v>21</v>
      </c>
      <c r="F24" s="340"/>
      <c r="G24" s="340"/>
      <c r="H24" s="34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ROUND(SUM(BE78:BE82),2)</f>
        <v>0</v>
      </c>
      <c r="G30" s="41"/>
      <c r="H30" s="41"/>
      <c r="I30" s="130">
        <v>0.21</v>
      </c>
      <c r="J30" s="129">
        <f>ROUND(ROUND((SUM(BE78:BE82)),2)*I30,2)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ROUND(SUM(BF78:BF82),2)</f>
        <v>0</v>
      </c>
      <c r="G31" s="41"/>
      <c r="H31" s="41"/>
      <c r="I31" s="130">
        <v>0.15</v>
      </c>
      <c r="J31" s="129">
        <f>ROUND(ROUND((SUM(BF78:BF82)),2)*I31,2)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9">
        <f>ROUND(SUM(BG78:BG82),2)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9">
        <f>ROUND(SUM(BH78:BH82),2)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9">
        <f>ROUND(SUM(BI78:BI82),2)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Výměna výtahu Úřad vlády ICV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02 - Servisní služby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Vladislavova 1494/4</v>
      </c>
      <c r="G49" s="41"/>
      <c r="H49" s="41"/>
      <c r="I49" s="118" t="s">
        <v>25</v>
      </c>
      <c r="J49" s="119" t="str">
        <f>IF(J12="","",J12)</f>
        <v>13. 2. 2017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0" t="str">
        <f>E21</f>
        <v>Ing. Luboš Rajniš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786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787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119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72" t="str">
        <f>E7</f>
        <v>Výměna výtahu Úřad vlády ICV</v>
      </c>
      <c r="F68" s="373"/>
      <c r="G68" s="373"/>
      <c r="H68" s="373"/>
      <c r="I68" s="162"/>
      <c r="J68" s="62"/>
      <c r="K68" s="62"/>
      <c r="L68" s="60"/>
    </row>
    <row r="69" spans="2:12" s="1" customFormat="1" ht="14.45" customHeight="1">
      <c r="B69" s="40"/>
      <c r="C69" s="64" t="s">
        <v>93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58" t="str">
        <f>E9</f>
        <v>02 - Servisní služby</v>
      </c>
      <c r="F70" s="374"/>
      <c r="G70" s="374"/>
      <c r="H70" s="374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23</v>
      </c>
      <c r="D72" s="62"/>
      <c r="E72" s="62"/>
      <c r="F72" s="163" t="str">
        <f>F12</f>
        <v>Vladislavova 1494/4</v>
      </c>
      <c r="G72" s="62"/>
      <c r="H72" s="62"/>
      <c r="I72" s="164" t="s">
        <v>25</v>
      </c>
      <c r="J72" s="72" t="str">
        <f>IF(J12="","",J12)</f>
        <v>13. 2. 2017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5">
      <c r="B74" s="40"/>
      <c r="C74" s="64" t="s">
        <v>27</v>
      </c>
      <c r="D74" s="62"/>
      <c r="E74" s="62"/>
      <c r="F74" s="163" t="str">
        <f>E15</f>
        <v xml:space="preserve"> </v>
      </c>
      <c r="G74" s="62"/>
      <c r="H74" s="62"/>
      <c r="I74" s="164" t="s">
        <v>33</v>
      </c>
      <c r="J74" s="163" t="str">
        <f>E21</f>
        <v>Ing. Luboš Rajniš</v>
      </c>
      <c r="K74" s="62"/>
      <c r="L74" s="60"/>
    </row>
    <row r="75" spans="2:12" s="1" customFormat="1" ht="14.45" customHeight="1">
      <c r="B75" s="40"/>
      <c r="C75" s="64" t="s">
        <v>31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120</v>
      </c>
      <c r="D77" s="167" t="s">
        <v>58</v>
      </c>
      <c r="E77" s="167" t="s">
        <v>54</v>
      </c>
      <c r="F77" s="167" t="s">
        <v>121</v>
      </c>
      <c r="G77" s="167" t="s">
        <v>122</v>
      </c>
      <c r="H77" s="167" t="s">
        <v>123</v>
      </c>
      <c r="I77" s="168" t="s">
        <v>124</v>
      </c>
      <c r="J77" s="167" t="s">
        <v>97</v>
      </c>
      <c r="K77" s="169" t="s">
        <v>125</v>
      </c>
      <c r="L77" s="170"/>
      <c r="M77" s="80" t="s">
        <v>126</v>
      </c>
      <c r="N77" s="81" t="s">
        <v>43</v>
      </c>
      <c r="O77" s="81" t="s">
        <v>127</v>
      </c>
      <c r="P77" s="81" t="s">
        <v>128</v>
      </c>
      <c r="Q77" s="81" t="s">
        <v>129</v>
      </c>
      <c r="R77" s="81" t="s">
        <v>130</v>
      </c>
      <c r="S77" s="81" t="s">
        <v>131</v>
      </c>
      <c r="T77" s="82" t="s">
        <v>132</v>
      </c>
    </row>
    <row r="78" spans="2:63" s="1" customFormat="1" ht="29.25" customHeight="1">
      <c r="B78" s="40"/>
      <c r="C78" s="86" t="s">
        <v>98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72</v>
      </c>
      <c r="AU78" s="23" t="s">
        <v>99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72</v>
      </c>
      <c r="E79" s="178" t="s">
        <v>788</v>
      </c>
      <c r="F79" s="178" t="s">
        <v>789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165</v>
      </c>
      <c r="AT79" s="187" t="s">
        <v>72</v>
      </c>
      <c r="AU79" s="187" t="s">
        <v>73</v>
      </c>
      <c r="AY79" s="186" t="s">
        <v>135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72</v>
      </c>
      <c r="E80" s="189" t="s">
        <v>790</v>
      </c>
      <c r="F80" s="189" t="s">
        <v>791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SUM(P81:P82)</f>
        <v>0</v>
      </c>
      <c r="Q80" s="183"/>
      <c r="R80" s="184">
        <f>SUM(R81:R82)</f>
        <v>0</v>
      </c>
      <c r="S80" s="183"/>
      <c r="T80" s="185">
        <f>SUM(T81:T82)</f>
        <v>0</v>
      </c>
      <c r="AR80" s="186" t="s">
        <v>165</v>
      </c>
      <c r="AT80" s="187" t="s">
        <v>72</v>
      </c>
      <c r="AU80" s="187" t="s">
        <v>81</v>
      </c>
      <c r="AY80" s="186" t="s">
        <v>135</v>
      </c>
      <c r="BK80" s="188">
        <f>SUM(BK81:BK82)</f>
        <v>0</v>
      </c>
    </row>
    <row r="81" spans="2:65" s="1" customFormat="1" ht="16.5" customHeight="1">
      <c r="B81" s="40"/>
      <c r="C81" s="191" t="s">
        <v>81</v>
      </c>
      <c r="D81" s="191" t="s">
        <v>138</v>
      </c>
      <c r="E81" s="192" t="s">
        <v>792</v>
      </c>
      <c r="F81" s="193" t="s">
        <v>85</v>
      </c>
      <c r="G81" s="194" t="s">
        <v>793</v>
      </c>
      <c r="H81" s="195">
        <v>60</v>
      </c>
      <c r="I81" s="196"/>
      <c r="J81" s="197">
        <f>ROUND(I81*H81,2)</f>
        <v>0</v>
      </c>
      <c r="K81" s="193" t="s">
        <v>21</v>
      </c>
      <c r="L81" s="60"/>
      <c r="M81" s="198" t="s">
        <v>21</v>
      </c>
      <c r="N81" s="199" t="s">
        <v>44</v>
      </c>
      <c r="O81" s="41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3" t="s">
        <v>794</v>
      </c>
      <c r="AT81" s="23" t="s">
        <v>138</v>
      </c>
      <c r="AU81" s="23" t="s">
        <v>83</v>
      </c>
      <c r="AY81" s="23" t="s">
        <v>135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3" t="s">
        <v>81</v>
      </c>
      <c r="BK81" s="202">
        <f>ROUND(I81*H81,2)</f>
        <v>0</v>
      </c>
      <c r="BL81" s="23" t="s">
        <v>794</v>
      </c>
      <c r="BM81" s="23" t="s">
        <v>795</v>
      </c>
    </row>
    <row r="82" spans="2:47" s="1" customFormat="1" ht="27">
      <c r="B82" s="40"/>
      <c r="C82" s="62"/>
      <c r="D82" s="205" t="s">
        <v>592</v>
      </c>
      <c r="E82" s="62"/>
      <c r="F82" s="247" t="s">
        <v>796</v>
      </c>
      <c r="G82" s="62"/>
      <c r="H82" s="62"/>
      <c r="I82" s="162"/>
      <c r="J82" s="62"/>
      <c r="K82" s="62"/>
      <c r="L82" s="60"/>
      <c r="M82" s="253"/>
      <c r="N82" s="250"/>
      <c r="O82" s="250"/>
      <c r="P82" s="250"/>
      <c r="Q82" s="250"/>
      <c r="R82" s="250"/>
      <c r="S82" s="250"/>
      <c r="T82" s="254"/>
      <c r="AT82" s="23" t="s">
        <v>592</v>
      </c>
      <c r="AU82" s="23" t="s">
        <v>83</v>
      </c>
    </row>
    <row r="83" spans="2:12" s="1" customFormat="1" ht="6.95" customHeight="1">
      <c r="B83" s="55"/>
      <c r="C83" s="56"/>
      <c r="D83" s="56"/>
      <c r="E83" s="56"/>
      <c r="F83" s="56"/>
      <c r="G83" s="56"/>
      <c r="H83" s="56"/>
      <c r="I83" s="138"/>
      <c r="J83" s="56"/>
      <c r="K83" s="56"/>
      <c r="L83" s="60"/>
    </row>
  </sheetData>
  <sheetProtection algorithmName="SHA-512" hashValue="ghsMgykXs5yaU/RG8dqPmysum1+/W08fKDFL1BDqMXrxJar853dK2FbvWEWkjgTUBBYquBl+jPlxBqu208mlGw==" saltValue="CV+LJk/XRXjTbRdSXwLogipHUa4Sr2P55eyawGivbZwKx7sVR9xWp1rWw+NCscfW1c5oIT19dH77B/v/35Gozg==" spinCount="100000" sheet="1" objects="1" scenarios="1" formatColumns="0" formatRows="0" autoFilter="0"/>
  <autoFilter ref="C77:K8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80" t="s">
        <v>797</v>
      </c>
      <c r="D3" s="380"/>
      <c r="E3" s="380"/>
      <c r="F3" s="380"/>
      <c r="G3" s="380"/>
      <c r="H3" s="380"/>
      <c r="I3" s="380"/>
      <c r="J3" s="380"/>
      <c r="K3" s="260"/>
    </row>
    <row r="4" spans="2:11" ht="25.5" customHeight="1">
      <c r="B4" s="261"/>
      <c r="C4" s="387" t="s">
        <v>798</v>
      </c>
      <c r="D4" s="387"/>
      <c r="E4" s="387"/>
      <c r="F4" s="387"/>
      <c r="G4" s="387"/>
      <c r="H4" s="387"/>
      <c r="I4" s="387"/>
      <c r="J4" s="387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3" t="s">
        <v>799</v>
      </c>
      <c r="D6" s="383"/>
      <c r="E6" s="383"/>
      <c r="F6" s="383"/>
      <c r="G6" s="383"/>
      <c r="H6" s="383"/>
      <c r="I6" s="383"/>
      <c r="J6" s="383"/>
      <c r="K6" s="262"/>
    </row>
    <row r="7" spans="2:11" ht="15" customHeight="1">
      <c r="B7" s="265"/>
      <c r="C7" s="383" t="s">
        <v>800</v>
      </c>
      <c r="D7" s="383"/>
      <c r="E7" s="383"/>
      <c r="F7" s="383"/>
      <c r="G7" s="383"/>
      <c r="H7" s="383"/>
      <c r="I7" s="383"/>
      <c r="J7" s="383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3" t="s">
        <v>801</v>
      </c>
      <c r="D9" s="383"/>
      <c r="E9" s="383"/>
      <c r="F9" s="383"/>
      <c r="G9" s="383"/>
      <c r="H9" s="383"/>
      <c r="I9" s="383"/>
      <c r="J9" s="383"/>
      <c r="K9" s="262"/>
    </row>
    <row r="10" spans="2:11" ht="15" customHeight="1">
      <c r="B10" s="265"/>
      <c r="C10" s="264"/>
      <c r="D10" s="383" t="s">
        <v>802</v>
      </c>
      <c r="E10" s="383"/>
      <c r="F10" s="383"/>
      <c r="G10" s="383"/>
      <c r="H10" s="383"/>
      <c r="I10" s="383"/>
      <c r="J10" s="383"/>
      <c r="K10" s="262"/>
    </row>
    <row r="11" spans="2:11" ht="15" customHeight="1">
      <c r="B11" s="265"/>
      <c r="C11" s="266"/>
      <c r="D11" s="383" t="s">
        <v>803</v>
      </c>
      <c r="E11" s="383"/>
      <c r="F11" s="383"/>
      <c r="G11" s="383"/>
      <c r="H11" s="383"/>
      <c r="I11" s="383"/>
      <c r="J11" s="383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3" t="s">
        <v>804</v>
      </c>
      <c r="E13" s="383"/>
      <c r="F13" s="383"/>
      <c r="G13" s="383"/>
      <c r="H13" s="383"/>
      <c r="I13" s="383"/>
      <c r="J13" s="383"/>
      <c r="K13" s="262"/>
    </row>
    <row r="14" spans="2:11" ht="15" customHeight="1">
      <c r="B14" s="265"/>
      <c r="C14" s="266"/>
      <c r="D14" s="383" t="s">
        <v>805</v>
      </c>
      <c r="E14" s="383"/>
      <c r="F14" s="383"/>
      <c r="G14" s="383"/>
      <c r="H14" s="383"/>
      <c r="I14" s="383"/>
      <c r="J14" s="383"/>
      <c r="K14" s="262"/>
    </row>
    <row r="15" spans="2:11" ht="15" customHeight="1">
      <c r="B15" s="265"/>
      <c r="C15" s="266"/>
      <c r="D15" s="383" t="s">
        <v>806</v>
      </c>
      <c r="E15" s="383"/>
      <c r="F15" s="383"/>
      <c r="G15" s="383"/>
      <c r="H15" s="383"/>
      <c r="I15" s="383"/>
      <c r="J15" s="383"/>
      <c r="K15" s="262"/>
    </row>
    <row r="16" spans="2:11" ht="15" customHeight="1">
      <c r="B16" s="265"/>
      <c r="C16" s="266"/>
      <c r="D16" s="266"/>
      <c r="E16" s="267" t="s">
        <v>80</v>
      </c>
      <c r="F16" s="383" t="s">
        <v>807</v>
      </c>
      <c r="G16" s="383"/>
      <c r="H16" s="383"/>
      <c r="I16" s="383"/>
      <c r="J16" s="383"/>
      <c r="K16" s="262"/>
    </row>
    <row r="17" spans="2:11" ht="15" customHeight="1">
      <c r="B17" s="265"/>
      <c r="C17" s="266"/>
      <c r="D17" s="266"/>
      <c r="E17" s="267" t="s">
        <v>808</v>
      </c>
      <c r="F17" s="383" t="s">
        <v>809</v>
      </c>
      <c r="G17" s="383"/>
      <c r="H17" s="383"/>
      <c r="I17" s="383"/>
      <c r="J17" s="383"/>
      <c r="K17" s="262"/>
    </row>
    <row r="18" spans="2:11" ht="15" customHeight="1">
      <c r="B18" s="265"/>
      <c r="C18" s="266"/>
      <c r="D18" s="266"/>
      <c r="E18" s="267" t="s">
        <v>810</v>
      </c>
      <c r="F18" s="383" t="s">
        <v>811</v>
      </c>
      <c r="G18" s="383"/>
      <c r="H18" s="383"/>
      <c r="I18" s="383"/>
      <c r="J18" s="383"/>
      <c r="K18" s="262"/>
    </row>
    <row r="19" spans="2:11" ht="15" customHeight="1">
      <c r="B19" s="265"/>
      <c r="C19" s="266"/>
      <c r="D19" s="266"/>
      <c r="E19" s="267" t="s">
        <v>812</v>
      </c>
      <c r="F19" s="383" t="s">
        <v>813</v>
      </c>
      <c r="G19" s="383"/>
      <c r="H19" s="383"/>
      <c r="I19" s="383"/>
      <c r="J19" s="383"/>
      <c r="K19" s="262"/>
    </row>
    <row r="20" spans="2:11" ht="15" customHeight="1">
      <c r="B20" s="265"/>
      <c r="C20" s="266"/>
      <c r="D20" s="266"/>
      <c r="E20" s="267" t="s">
        <v>814</v>
      </c>
      <c r="F20" s="383" t="s">
        <v>815</v>
      </c>
      <c r="G20" s="383"/>
      <c r="H20" s="383"/>
      <c r="I20" s="383"/>
      <c r="J20" s="383"/>
      <c r="K20" s="262"/>
    </row>
    <row r="21" spans="2:11" ht="15" customHeight="1">
      <c r="B21" s="265"/>
      <c r="C21" s="266"/>
      <c r="D21" s="266"/>
      <c r="E21" s="267" t="s">
        <v>816</v>
      </c>
      <c r="F21" s="383" t="s">
        <v>817</v>
      </c>
      <c r="G21" s="383"/>
      <c r="H21" s="383"/>
      <c r="I21" s="383"/>
      <c r="J21" s="383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3" t="s">
        <v>818</v>
      </c>
      <c r="D23" s="383"/>
      <c r="E23" s="383"/>
      <c r="F23" s="383"/>
      <c r="G23" s="383"/>
      <c r="H23" s="383"/>
      <c r="I23" s="383"/>
      <c r="J23" s="383"/>
      <c r="K23" s="262"/>
    </row>
    <row r="24" spans="2:11" ht="15" customHeight="1">
      <c r="B24" s="265"/>
      <c r="C24" s="383" t="s">
        <v>819</v>
      </c>
      <c r="D24" s="383"/>
      <c r="E24" s="383"/>
      <c r="F24" s="383"/>
      <c r="G24" s="383"/>
      <c r="H24" s="383"/>
      <c r="I24" s="383"/>
      <c r="J24" s="383"/>
      <c r="K24" s="262"/>
    </row>
    <row r="25" spans="2:11" ht="15" customHeight="1">
      <c r="B25" s="265"/>
      <c r="C25" s="264"/>
      <c r="D25" s="383" t="s">
        <v>820</v>
      </c>
      <c r="E25" s="383"/>
      <c r="F25" s="383"/>
      <c r="G25" s="383"/>
      <c r="H25" s="383"/>
      <c r="I25" s="383"/>
      <c r="J25" s="383"/>
      <c r="K25" s="262"/>
    </row>
    <row r="26" spans="2:11" ht="15" customHeight="1">
      <c r="B26" s="265"/>
      <c r="C26" s="266"/>
      <c r="D26" s="383" t="s">
        <v>821</v>
      </c>
      <c r="E26" s="383"/>
      <c r="F26" s="383"/>
      <c r="G26" s="383"/>
      <c r="H26" s="383"/>
      <c r="I26" s="383"/>
      <c r="J26" s="383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3" t="s">
        <v>822</v>
      </c>
      <c r="E28" s="383"/>
      <c r="F28" s="383"/>
      <c r="G28" s="383"/>
      <c r="H28" s="383"/>
      <c r="I28" s="383"/>
      <c r="J28" s="383"/>
      <c r="K28" s="262"/>
    </row>
    <row r="29" spans="2:11" ht="15" customHeight="1">
      <c r="B29" s="265"/>
      <c r="C29" s="266"/>
      <c r="D29" s="383" t="s">
        <v>823</v>
      </c>
      <c r="E29" s="383"/>
      <c r="F29" s="383"/>
      <c r="G29" s="383"/>
      <c r="H29" s="383"/>
      <c r="I29" s="383"/>
      <c r="J29" s="383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3" t="s">
        <v>824</v>
      </c>
      <c r="E31" s="383"/>
      <c r="F31" s="383"/>
      <c r="G31" s="383"/>
      <c r="H31" s="383"/>
      <c r="I31" s="383"/>
      <c r="J31" s="383"/>
      <c r="K31" s="262"/>
    </row>
    <row r="32" spans="2:11" ht="15" customHeight="1">
      <c r="B32" s="265"/>
      <c r="C32" s="266"/>
      <c r="D32" s="383" t="s">
        <v>825</v>
      </c>
      <c r="E32" s="383"/>
      <c r="F32" s="383"/>
      <c r="G32" s="383"/>
      <c r="H32" s="383"/>
      <c r="I32" s="383"/>
      <c r="J32" s="383"/>
      <c r="K32" s="262"/>
    </row>
    <row r="33" spans="2:11" ht="15" customHeight="1">
      <c r="B33" s="265"/>
      <c r="C33" s="266"/>
      <c r="D33" s="383" t="s">
        <v>826</v>
      </c>
      <c r="E33" s="383"/>
      <c r="F33" s="383"/>
      <c r="G33" s="383"/>
      <c r="H33" s="383"/>
      <c r="I33" s="383"/>
      <c r="J33" s="383"/>
      <c r="K33" s="262"/>
    </row>
    <row r="34" spans="2:11" ht="15" customHeight="1">
      <c r="B34" s="265"/>
      <c r="C34" s="266"/>
      <c r="D34" s="264"/>
      <c r="E34" s="268" t="s">
        <v>120</v>
      </c>
      <c r="F34" s="264"/>
      <c r="G34" s="383" t="s">
        <v>827</v>
      </c>
      <c r="H34" s="383"/>
      <c r="I34" s="383"/>
      <c r="J34" s="383"/>
      <c r="K34" s="262"/>
    </row>
    <row r="35" spans="2:11" ht="30.75" customHeight="1">
      <c r="B35" s="265"/>
      <c r="C35" s="266"/>
      <c r="D35" s="264"/>
      <c r="E35" s="268" t="s">
        <v>828</v>
      </c>
      <c r="F35" s="264"/>
      <c r="G35" s="383" t="s">
        <v>829</v>
      </c>
      <c r="H35" s="383"/>
      <c r="I35" s="383"/>
      <c r="J35" s="383"/>
      <c r="K35" s="262"/>
    </row>
    <row r="36" spans="2:11" ht="15" customHeight="1">
      <c r="B36" s="265"/>
      <c r="C36" s="266"/>
      <c r="D36" s="264"/>
      <c r="E36" s="268" t="s">
        <v>54</v>
      </c>
      <c r="F36" s="264"/>
      <c r="G36" s="383" t="s">
        <v>830</v>
      </c>
      <c r="H36" s="383"/>
      <c r="I36" s="383"/>
      <c r="J36" s="383"/>
      <c r="K36" s="262"/>
    </row>
    <row r="37" spans="2:11" ht="15" customHeight="1">
      <c r="B37" s="265"/>
      <c r="C37" s="266"/>
      <c r="D37" s="264"/>
      <c r="E37" s="268" t="s">
        <v>121</v>
      </c>
      <c r="F37" s="264"/>
      <c r="G37" s="383" t="s">
        <v>831</v>
      </c>
      <c r="H37" s="383"/>
      <c r="I37" s="383"/>
      <c r="J37" s="383"/>
      <c r="K37" s="262"/>
    </row>
    <row r="38" spans="2:11" ht="15" customHeight="1">
      <c r="B38" s="265"/>
      <c r="C38" s="266"/>
      <c r="D38" s="264"/>
      <c r="E38" s="268" t="s">
        <v>122</v>
      </c>
      <c r="F38" s="264"/>
      <c r="G38" s="383" t="s">
        <v>832</v>
      </c>
      <c r="H38" s="383"/>
      <c r="I38" s="383"/>
      <c r="J38" s="383"/>
      <c r="K38" s="262"/>
    </row>
    <row r="39" spans="2:11" ht="15" customHeight="1">
      <c r="B39" s="265"/>
      <c r="C39" s="266"/>
      <c r="D39" s="264"/>
      <c r="E39" s="268" t="s">
        <v>123</v>
      </c>
      <c r="F39" s="264"/>
      <c r="G39" s="383" t="s">
        <v>833</v>
      </c>
      <c r="H39" s="383"/>
      <c r="I39" s="383"/>
      <c r="J39" s="383"/>
      <c r="K39" s="262"/>
    </row>
    <row r="40" spans="2:11" ht="15" customHeight="1">
      <c r="B40" s="265"/>
      <c r="C40" s="266"/>
      <c r="D40" s="264"/>
      <c r="E40" s="268" t="s">
        <v>834</v>
      </c>
      <c r="F40" s="264"/>
      <c r="G40" s="383" t="s">
        <v>835</v>
      </c>
      <c r="H40" s="383"/>
      <c r="I40" s="383"/>
      <c r="J40" s="383"/>
      <c r="K40" s="262"/>
    </row>
    <row r="41" spans="2:11" ht="15" customHeight="1">
      <c r="B41" s="265"/>
      <c r="C41" s="266"/>
      <c r="D41" s="264"/>
      <c r="E41" s="268"/>
      <c r="F41" s="264"/>
      <c r="G41" s="383" t="s">
        <v>836</v>
      </c>
      <c r="H41" s="383"/>
      <c r="I41" s="383"/>
      <c r="J41" s="383"/>
      <c r="K41" s="262"/>
    </row>
    <row r="42" spans="2:11" ht="15" customHeight="1">
      <c r="B42" s="265"/>
      <c r="C42" s="266"/>
      <c r="D42" s="264"/>
      <c r="E42" s="268" t="s">
        <v>837</v>
      </c>
      <c r="F42" s="264"/>
      <c r="G42" s="383" t="s">
        <v>838</v>
      </c>
      <c r="H42" s="383"/>
      <c r="I42" s="383"/>
      <c r="J42" s="383"/>
      <c r="K42" s="262"/>
    </row>
    <row r="43" spans="2:11" ht="15" customHeight="1">
      <c r="B43" s="265"/>
      <c r="C43" s="266"/>
      <c r="D43" s="264"/>
      <c r="E43" s="268" t="s">
        <v>125</v>
      </c>
      <c r="F43" s="264"/>
      <c r="G43" s="383" t="s">
        <v>839</v>
      </c>
      <c r="H43" s="383"/>
      <c r="I43" s="383"/>
      <c r="J43" s="383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3" t="s">
        <v>840</v>
      </c>
      <c r="E45" s="383"/>
      <c r="F45" s="383"/>
      <c r="G45" s="383"/>
      <c r="H45" s="383"/>
      <c r="I45" s="383"/>
      <c r="J45" s="383"/>
      <c r="K45" s="262"/>
    </row>
    <row r="46" spans="2:11" ht="15" customHeight="1">
      <c r="B46" s="265"/>
      <c r="C46" s="266"/>
      <c r="D46" s="266"/>
      <c r="E46" s="383" t="s">
        <v>841</v>
      </c>
      <c r="F46" s="383"/>
      <c r="G46" s="383"/>
      <c r="H46" s="383"/>
      <c r="I46" s="383"/>
      <c r="J46" s="383"/>
      <c r="K46" s="262"/>
    </row>
    <row r="47" spans="2:11" ht="15" customHeight="1">
      <c r="B47" s="265"/>
      <c r="C47" s="266"/>
      <c r="D47" s="266"/>
      <c r="E47" s="383" t="s">
        <v>842</v>
      </c>
      <c r="F47" s="383"/>
      <c r="G47" s="383"/>
      <c r="H47" s="383"/>
      <c r="I47" s="383"/>
      <c r="J47" s="383"/>
      <c r="K47" s="262"/>
    </row>
    <row r="48" spans="2:11" ht="15" customHeight="1">
      <c r="B48" s="265"/>
      <c r="C48" s="266"/>
      <c r="D48" s="266"/>
      <c r="E48" s="383" t="s">
        <v>843</v>
      </c>
      <c r="F48" s="383"/>
      <c r="G48" s="383"/>
      <c r="H48" s="383"/>
      <c r="I48" s="383"/>
      <c r="J48" s="383"/>
      <c r="K48" s="262"/>
    </row>
    <row r="49" spans="2:11" ht="15" customHeight="1">
      <c r="B49" s="265"/>
      <c r="C49" s="266"/>
      <c r="D49" s="383" t="s">
        <v>844</v>
      </c>
      <c r="E49" s="383"/>
      <c r="F49" s="383"/>
      <c r="G49" s="383"/>
      <c r="H49" s="383"/>
      <c r="I49" s="383"/>
      <c r="J49" s="383"/>
      <c r="K49" s="262"/>
    </row>
    <row r="50" spans="2:11" ht="25.5" customHeight="1">
      <c r="B50" s="261"/>
      <c r="C50" s="387" t="s">
        <v>845</v>
      </c>
      <c r="D50" s="387"/>
      <c r="E50" s="387"/>
      <c r="F50" s="387"/>
      <c r="G50" s="387"/>
      <c r="H50" s="387"/>
      <c r="I50" s="387"/>
      <c r="J50" s="387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3" t="s">
        <v>846</v>
      </c>
      <c r="D52" s="383"/>
      <c r="E52" s="383"/>
      <c r="F52" s="383"/>
      <c r="G52" s="383"/>
      <c r="H52" s="383"/>
      <c r="I52" s="383"/>
      <c r="J52" s="383"/>
      <c r="K52" s="262"/>
    </row>
    <row r="53" spans="2:11" ht="15" customHeight="1">
      <c r="B53" s="261"/>
      <c r="C53" s="383" t="s">
        <v>847</v>
      </c>
      <c r="D53" s="383"/>
      <c r="E53" s="383"/>
      <c r="F53" s="383"/>
      <c r="G53" s="383"/>
      <c r="H53" s="383"/>
      <c r="I53" s="383"/>
      <c r="J53" s="383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3" t="s">
        <v>848</v>
      </c>
      <c r="D55" s="383"/>
      <c r="E55" s="383"/>
      <c r="F55" s="383"/>
      <c r="G55" s="383"/>
      <c r="H55" s="383"/>
      <c r="I55" s="383"/>
      <c r="J55" s="383"/>
      <c r="K55" s="262"/>
    </row>
    <row r="56" spans="2:11" ht="15" customHeight="1">
      <c r="B56" s="261"/>
      <c r="C56" s="266"/>
      <c r="D56" s="383" t="s">
        <v>849</v>
      </c>
      <c r="E56" s="383"/>
      <c r="F56" s="383"/>
      <c r="G56" s="383"/>
      <c r="H56" s="383"/>
      <c r="I56" s="383"/>
      <c r="J56" s="383"/>
      <c r="K56" s="262"/>
    </row>
    <row r="57" spans="2:11" ht="15" customHeight="1">
      <c r="B57" s="261"/>
      <c r="C57" s="266"/>
      <c r="D57" s="383" t="s">
        <v>850</v>
      </c>
      <c r="E57" s="383"/>
      <c r="F57" s="383"/>
      <c r="G57" s="383"/>
      <c r="H57" s="383"/>
      <c r="I57" s="383"/>
      <c r="J57" s="383"/>
      <c r="K57" s="262"/>
    </row>
    <row r="58" spans="2:11" ht="15" customHeight="1">
      <c r="B58" s="261"/>
      <c r="C58" s="266"/>
      <c r="D58" s="383" t="s">
        <v>851</v>
      </c>
      <c r="E58" s="383"/>
      <c r="F58" s="383"/>
      <c r="G58" s="383"/>
      <c r="H58" s="383"/>
      <c r="I58" s="383"/>
      <c r="J58" s="383"/>
      <c r="K58" s="262"/>
    </row>
    <row r="59" spans="2:11" ht="15" customHeight="1">
      <c r="B59" s="261"/>
      <c r="C59" s="266"/>
      <c r="D59" s="383" t="s">
        <v>852</v>
      </c>
      <c r="E59" s="383"/>
      <c r="F59" s="383"/>
      <c r="G59" s="383"/>
      <c r="H59" s="383"/>
      <c r="I59" s="383"/>
      <c r="J59" s="383"/>
      <c r="K59" s="262"/>
    </row>
    <row r="60" spans="2:11" ht="15" customHeight="1">
      <c r="B60" s="261"/>
      <c r="C60" s="266"/>
      <c r="D60" s="384" t="s">
        <v>853</v>
      </c>
      <c r="E60" s="384"/>
      <c r="F60" s="384"/>
      <c r="G60" s="384"/>
      <c r="H60" s="384"/>
      <c r="I60" s="384"/>
      <c r="J60" s="384"/>
      <c r="K60" s="262"/>
    </row>
    <row r="61" spans="2:11" ht="15" customHeight="1">
      <c r="B61" s="261"/>
      <c r="C61" s="266"/>
      <c r="D61" s="383" t="s">
        <v>854</v>
      </c>
      <c r="E61" s="383"/>
      <c r="F61" s="383"/>
      <c r="G61" s="383"/>
      <c r="H61" s="383"/>
      <c r="I61" s="383"/>
      <c r="J61" s="383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3" t="s">
        <v>855</v>
      </c>
      <c r="E63" s="383"/>
      <c r="F63" s="383"/>
      <c r="G63" s="383"/>
      <c r="H63" s="383"/>
      <c r="I63" s="383"/>
      <c r="J63" s="383"/>
      <c r="K63" s="262"/>
    </row>
    <row r="64" spans="2:11" ht="15" customHeight="1">
      <c r="B64" s="261"/>
      <c r="C64" s="266"/>
      <c r="D64" s="384" t="s">
        <v>856</v>
      </c>
      <c r="E64" s="384"/>
      <c r="F64" s="384"/>
      <c r="G64" s="384"/>
      <c r="H64" s="384"/>
      <c r="I64" s="384"/>
      <c r="J64" s="384"/>
      <c r="K64" s="262"/>
    </row>
    <row r="65" spans="2:11" ht="15" customHeight="1">
      <c r="B65" s="261"/>
      <c r="C65" s="266"/>
      <c r="D65" s="383" t="s">
        <v>857</v>
      </c>
      <c r="E65" s="383"/>
      <c r="F65" s="383"/>
      <c r="G65" s="383"/>
      <c r="H65" s="383"/>
      <c r="I65" s="383"/>
      <c r="J65" s="383"/>
      <c r="K65" s="262"/>
    </row>
    <row r="66" spans="2:11" ht="15" customHeight="1">
      <c r="B66" s="261"/>
      <c r="C66" s="266"/>
      <c r="D66" s="383" t="s">
        <v>858</v>
      </c>
      <c r="E66" s="383"/>
      <c r="F66" s="383"/>
      <c r="G66" s="383"/>
      <c r="H66" s="383"/>
      <c r="I66" s="383"/>
      <c r="J66" s="383"/>
      <c r="K66" s="262"/>
    </row>
    <row r="67" spans="2:11" ht="15" customHeight="1">
      <c r="B67" s="261"/>
      <c r="C67" s="266"/>
      <c r="D67" s="383" t="s">
        <v>859</v>
      </c>
      <c r="E67" s="383"/>
      <c r="F67" s="383"/>
      <c r="G67" s="383"/>
      <c r="H67" s="383"/>
      <c r="I67" s="383"/>
      <c r="J67" s="383"/>
      <c r="K67" s="262"/>
    </row>
    <row r="68" spans="2:11" ht="15" customHeight="1">
      <c r="B68" s="261"/>
      <c r="C68" s="266"/>
      <c r="D68" s="383" t="s">
        <v>860</v>
      </c>
      <c r="E68" s="383"/>
      <c r="F68" s="383"/>
      <c r="G68" s="383"/>
      <c r="H68" s="383"/>
      <c r="I68" s="383"/>
      <c r="J68" s="383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5" t="s">
        <v>91</v>
      </c>
      <c r="D73" s="385"/>
      <c r="E73" s="385"/>
      <c r="F73" s="385"/>
      <c r="G73" s="385"/>
      <c r="H73" s="385"/>
      <c r="I73" s="385"/>
      <c r="J73" s="385"/>
      <c r="K73" s="279"/>
    </row>
    <row r="74" spans="2:11" ht="17.25" customHeight="1">
      <c r="B74" s="278"/>
      <c r="C74" s="280" t="s">
        <v>861</v>
      </c>
      <c r="D74" s="280"/>
      <c r="E74" s="280"/>
      <c r="F74" s="280" t="s">
        <v>862</v>
      </c>
      <c r="G74" s="281"/>
      <c r="H74" s="280" t="s">
        <v>121</v>
      </c>
      <c r="I74" s="280" t="s">
        <v>58</v>
      </c>
      <c r="J74" s="280" t="s">
        <v>863</v>
      </c>
      <c r="K74" s="279"/>
    </row>
    <row r="75" spans="2:11" ht="17.25" customHeight="1">
      <c r="B75" s="278"/>
      <c r="C75" s="282" t="s">
        <v>864</v>
      </c>
      <c r="D75" s="282"/>
      <c r="E75" s="282"/>
      <c r="F75" s="283" t="s">
        <v>865</v>
      </c>
      <c r="G75" s="284"/>
      <c r="H75" s="282"/>
      <c r="I75" s="282"/>
      <c r="J75" s="282" t="s">
        <v>866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54</v>
      </c>
      <c r="D77" s="285"/>
      <c r="E77" s="285"/>
      <c r="F77" s="287" t="s">
        <v>867</v>
      </c>
      <c r="G77" s="286"/>
      <c r="H77" s="268" t="s">
        <v>868</v>
      </c>
      <c r="I77" s="268" t="s">
        <v>869</v>
      </c>
      <c r="J77" s="268">
        <v>20</v>
      </c>
      <c r="K77" s="279"/>
    </row>
    <row r="78" spans="2:11" ht="15" customHeight="1">
      <c r="B78" s="278"/>
      <c r="C78" s="268" t="s">
        <v>870</v>
      </c>
      <c r="D78" s="268"/>
      <c r="E78" s="268"/>
      <c r="F78" s="287" t="s">
        <v>867</v>
      </c>
      <c r="G78" s="286"/>
      <c r="H78" s="268" t="s">
        <v>871</v>
      </c>
      <c r="I78" s="268" t="s">
        <v>869</v>
      </c>
      <c r="J78" s="268">
        <v>120</v>
      </c>
      <c r="K78" s="279"/>
    </row>
    <row r="79" spans="2:11" ht="15" customHeight="1">
      <c r="B79" s="288"/>
      <c r="C79" s="268" t="s">
        <v>872</v>
      </c>
      <c r="D79" s="268"/>
      <c r="E79" s="268"/>
      <c r="F79" s="287" t="s">
        <v>873</v>
      </c>
      <c r="G79" s="286"/>
      <c r="H79" s="268" t="s">
        <v>874</v>
      </c>
      <c r="I79" s="268" t="s">
        <v>869</v>
      </c>
      <c r="J79" s="268">
        <v>50</v>
      </c>
      <c r="K79" s="279"/>
    </row>
    <row r="80" spans="2:11" ht="15" customHeight="1">
      <c r="B80" s="288"/>
      <c r="C80" s="268" t="s">
        <v>875</v>
      </c>
      <c r="D80" s="268"/>
      <c r="E80" s="268"/>
      <c r="F80" s="287" t="s">
        <v>867</v>
      </c>
      <c r="G80" s="286"/>
      <c r="H80" s="268" t="s">
        <v>876</v>
      </c>
      <c r="I80" s="268" t="s">
        <v>877</v>
      </c>
      <c r="J80" s="268"/>
      <c r="K80" s="279"/>
    </row>
    <row r="81" spans="2:11" ht="15" customHeight="1">
      <c r="B81" s="288"/>
      <c r="C81" s="289" t="s">
        <v>878</v>
      </c>
      <c r="D81" s="289"/>
      <c r="E81" s="289"/>
      <c r="F81" s="290" t="s">
        <v>873</v>
      </c>
      <c r="G81" s="289"/>
      <c r="H81" s="289" t="s">
        <v>879</v>
      </c>
      <c r="I81" s="289" t="s">
        <v>869</v>
      </c>
      <c r="J81" s="289">
        <v>15</v>
      </c>
      <c r="K81" s="279"/>
    </row>
    <row r="82" spans="2:11" ht="15" customHeight="1">
      <c r="B82" s="288"/>
      <c r="C82" s="289" t="s">
        <v>880</v>
      </c>
      <c r="D82" s="289"/>
      <c r="E82" s="289"/>
      <c r="F82" s="290" t="s">
        <v>873</v>
      </c>
      <c r="G82" s="289"/>
      <c r="H82" s="289" t="s">
        <v>881</v>
      </c>
      <c r="I82" s="289" t="s">
        <v>869</v>
      </c>
      <c r="J82" s="289">
        <v>15</v>
      </c>
      <c r="K82" s="279"/>
    </row>
    <row r="83" spans="2:11" ht="15" customHeight="1">
      <c r="B83" s="288"/>
      <c r="C83" s="289" t="s">
        <v>882</v>
      </c>
      <c r="D83" s="289"/>
      <c r="E83" s="289"/>
      <c r="F83" s="290" t="s">
        <v>873</v>
      </c>
      <c r="G83" s="289"/>
      <c r="H83" s="289" t="s">
        <v>883</v>
      </c>
      <c r="I83" s="289" t="s">
        <v>869</v>
      </c>
      <c r="J83" s="289">
        <v>20</v>
      </c>
      <c r="K83" s="279"/>
    </row>
    <row r="84" spans="2:11" ht="15" customHeight="1">
      <c r="B84" s="288"/>
      <c r="C84" s="289" t="s">
        <v>884</v>
      </c>
      <c r="D84" s="289"/>
      <c r="E84" s="289"/>
      <c r="F84" s="290" t="s">
        <v>873</v>
      </c>
      <c r="G84" s="289"/>
      <c r="H84" s="289" t="s">
        <v>885</v>
      </c>
      <c r="I84" s="289" t="s">
        <v>869</v>
      </c>
      <c r="J84" s="289">
        <v>20</v>
      </c>
      <c r="K84" s="279"/>
    </row>
    <row r="85" spans="2:11" ht="15" customHeight="1">
      <c r="B85" s="288"/>
      <c r="C85" s="268" t="s">
        <v>886</v>
      </c>
      <c r="D85" s="268"/>
      <c r="E85" s="268"/>
      <c r="F85" s="287" t="s">
        <v>873</v>
      </c>
      <c r="G85" s="286"/>
      <c r="H85" s="268" t="s">
        <v>887</v>
      </c>
      <c r="I85" s="268" t="s">
        <v>869</v>
      </c>
      <c r="J85" s="268">
        <v>50</v>
      </c>
      <c r="K85" s="279"/>
    </row>
    <row r="86" spans="2:11" ht="15" customHeight="1">
      <c r="B86" s="288"/>
      <c r="C86" s="268" t="s">
        <v>888</v>
      </c>
      <c r="D86" s="268"/>
      <c r="E86" s="268"/>
      <c r="F86" s="287" t="s">
        <v>873</v>
      </c>
      <c r="G86" s="286"/>
      <c r="H86" s="268" t="s">
        <v>889</v>
      </c>
      <c r="I86" s="268" t="s">
        <v>869</v>
      </c>
      <c r="J86" s="268">
        <v>20</v>
      </c>
      <c r="K86" s="279"/>
    </row>
    <row r="87" spans="2:11" ht="15" customHeight="1">
      <c r="B87" s="288"/>
      <c r="C87" s="268" t="s">
        <v>890</v>
      </c>
      <c r="D87" s="268"/>
      <c r="E87" s="268"/>
      <c r="F87" s="287" t="s">
        <v>873</v>
      </c>
      <c r="G87" s="286"/>
      <c r="H87" s="268" t="s">
        <v>891</v>
      </c>
      <c r="I87" s="268" t="s">
        <v>869</v>
      </c>
      <c r="J87" s="268">
        <v>20</v>
      </c>
      <c r="K87" s="279"/>
    </row>
    <row r="88" spans="2:11" ht="15" customHeight="1">
      <c r="B88" s="288"/>
      <c r="C88" s="268" t="s">
        <v>892</v>
      </c>
      <c r="D88" s="268"/>
      <c r="E88" s="268"/>
      <c r="F88" s="287" t="s">
        <v>873</v>
      </c>
      <c r="G88" s="286"/>
      <c r="H88" s="268" t="s">
        <v>893</v>
      </c>
      <c r="I88" s="268" t="s">
        <v>869</v>
      </c>
      <c r="J88" s="268">
        <v>50</v>
      </c>
      <c r="K88" s="279"/>
    </row>
    <row r="89" spans="2:11" ht="15" customHeight="1">
      <c r="B89" s="288"/>
      <c r="C89" s="268" t="s">
        <v>894</v>
      </c>
      <c r="D89" s="268"/>
      <c r="E89" s="268"/>
      <c r="F89" s="287" t="s">
        <v>873</v>
      </c>
      <c r="G89" s="286"/>
      <c r="H89" s="268" t="s">
        <v>894</v>
      </c>
      <c r="I89" s="268" t="s">
        <v>869</v>
      </c>
      <c r="J89" s="268">
        <v>50</v>
      </c>
      <c r="K89" s="279"/>
    </row>
    <row r="90" spans="2:11" ht="15" customHeight="1">
      <c r="B90" s="288"/>
      <c r="C90" s="268" t="s">
        <v>126</v>
      </c>
      <c r="D90" s="268"/>
      <c r="E90" s="268"/>
      <c r="F90" s="287" t="s">
        <v>873</v>
      </c>
      <c r="G90" s="286"/>
      <c r="H90" s="268" t="s">
        <v>895</v>
      </c>
      <c r="I90" s="268" t="s">
        <v>869</v>
      </c>
      <c r="J90" s="268">
        <v>255</v>
      </c>
      <c r="K90" s="279"/>
    </row>
    <row r="91" spans="2:11" ht="15" customHeight="1">
      <c r="B91" s="288"/>
      <c r="C91" s="268" t="s">
        <v>896</v>
      </c>
      <c r="D91" s="268"/>
      <c r="E91" s="268"/>
      <c r="F91" s="287" t="s">
        <v>867</v>
      </c>
      <c r="G91" s="286"/>
      <c r="H91" s="268" t="s">
        <v>897</v>
      </c>
      <c r="I91" s="268" t="s">
        <v>898</v>
      </c>
      <c r="J91" s="268"/>
      <c r="K91" s="279"/>
    </row>
    <row r="92" spans="2:11" ht="15" customHeight="1">
      <c r="B92" s="288"/>
      <c r="C92" s="268" t="s">
        <v>899</v>
      </c>
      <c r="D92" s="268"/>
      <c r="E92" s="268"/>
      <c r="F92" s="287" t="s">
        <v>867</v>
      </c>
      <c r="G92" s="286"/>
      <c r="H92" s="268" t="s">
        <v>900</v>
      </c>
      <c r="I92" s="268" t="s">
        <v>901</v>
      </c>
      <c r="J92" s="268"/>
      <c r="K92" s="279"/>
    </row>
    <row r="93" spans="2:11" ht="15" customHeight="1">
      <c r="B93" s="288"/>
      <c r="C93" s="268" t="s">
        <v>902</v>
      </c>
      <c r="D93" s="268"/>
      <c r="E93" s="268"/>
      <c r="F93" s="287" t="s">
        <v>867</v>
      </c>
      <c r="G93" s="286"/>
      <c r="H93" s="268" t="s">
        <v>902</v>
      </c>
      <c r="I93" s="268" t="s">
        <v>901</v>
      </c>
      <c r="J93" s="268"/>
      <c r="K93" s="279"/>
    </row>
    <row r="94" spans="2:11" ht="15" customHeight="1">
      <c r="B94" s="288"/>
      <c r="C94" s="268" t="s">
        <v>39</v>
      </c>
      <c r="D94" s="268"/>
      <c r="E94" s="268"/>
      <c r="F94" s="287" t="s">
        <v>867</v>
      </c>
      <c r="G94" s="286"/>
      <c r="H94" s="268" t="s">
        <v>903</v>
      </c>
      <c r="I94" s="268" t="s">
        <v>901</v>
      </c>
      <c r="J94" s="268"/>
      <c r="K94" s="279"/>
    </row>
    <row r="95" spans="2:11" ht="15" customHeight="1">
      <c r="B95" s="288"/>
      <c r="C95" s="268" t="s">
        <v>49</v>
      </c>
      <c r="D95" s="268"/>
      <c r="E95" s="268"/>
      <c r="F95" s="287" t="s">
        <v>867</v>
      </c>
      <c r="G95" s="286"/>
      <c r="H95" s="268" t="s">
        <v>904</v>
      </c>
      <c r="I95" s="268" t="s">
        <v>901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5" t="s">
        <v>905</v>
      </c>
      <c r="D100" s="385"/>
      <c r="E100" s="385"/>
      <c r="F100" s="385"/>
      <c r="G100" s="385"/>
      <c r="H100" s="385"/>
      <c r="I100" s="385"/>
      <c r="J100" s="385"/>
      <c r="K100" s="279"/>
    </row>
    <row r="101" spans="2:11" ht="17.25" customHeight="1">
      <c r="B101" s="278"/>
      <c r="C101" s="280" t="s">
        <v>861</v>
      </c>
      <c r="D101" s="280"/>
      <c r="E101" s="280"/>
      <c r="F101" s="280" t="s">
        <v>862</v>
      </c>
      <c r="G101" s="281"/>
      <c r="H101" s="280" t="s">
        <v>121</v>
      </c>
      <c r="I101" s="280" t="s">
        <v>58</v>
      </c>
      <c r="J101" s="280" t="s">
        <v>863</v>
      </c>
      <c r="K101" s="279"/>
    </row>
    <row r="102" spans="2:11" ht="17.25" customHeight="1">
      <c r="B102" s="278"/>
      <c r="C102" s="282" t="s">
        <v>864</v>
      </c>
      <c r="D102" s="282"/>
      <c r="E102" s="282"/>
      <c r="F102" s="283" t="s">
        <v>865</v>
      </c>
      <c r="G102" s="284"/>
      <c r="H102" s="282"/>
      <c r="I102" s="282"/>
      <c r="J102" s="282" t="s">
        <v>866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54</v>
      </c>
      <c r="D104" s="285"/>
      <c r="E104" s="285"/>
      <c r="F104" s="287" t="s">
        <v>867</v>
      </c>
      <c r="G104" s="296"/>
      <c r="H104" s="268" t="s">
        <v>906</v>
      </c>
      <c r="I104" s="268" t="s">
        <v>869</v>
      </c>
      <c r="J104" s="268">
        <v>20</v>
      </c>
      <c r="K104" s="279"/>
    </row>
    <row r="105" spans="2:11" ht="15" customHeight="1">
      <c r="B105" s="278"/>
      <c r="C105" s="268" t="s">
        <v>870</v>
      </c>
      <c r="D105" s="268"/>
      <c r="E105" s="268"/>
      <c r="F105" s="287" t="s">
        <v>867</v>
      </c>
      <c r="G105" s="268"/>
      <c r="H105" s="268" t="s">
        <v>906</v>
      </c>
      <c r="I105" s="268" t="s">
        <v>869</v>
      </c>
      <c r="J105" s="268">
        <v>120</v>
      </c>
      <c r="K105" s="279"/>
    </row>
    <row r="106" spans="2:11" ht="15" customHeight="1">
      <c r="B106" s="288"/>
      <c r="C106" s="268" t="s">
        <v>872</v>
      </c>
      <c r="D106" s="268"/>
      <c r="E106" s="268"/>
      <c r="F106" s="287" t="s">
        <v>873</v>
      </c>
      <c r="G106" s="268"/>
      <c r="H106" s="268" t="s">
        <v>906</v>
      </c>
      <c r="I106" s="268" t="s">
        <v>869</v>
      </c>
      <c r="J106" s="268">
        <v>50</v>
      </c>
      <c r="K106" s="279"/>
    </row>
    <row r="107" spans="2:11" ht="15" customHeight="1">
      <c r="B107" s="288"/>
      <c r="C107" s="268" t="s">
        <v>875</v>
      </c>
      <c r="D107" s="268"/>
      <c r="E107" s="268"/>
      <c r="F107" s="287" t="s">
        <v>867</v>
      </c>
      <c r="G107" s="268"/>
      <c r="H107" s="268" t="s">
        <v>906</v>
      </c>
      <c r="I107" s="268" t="s">
        <v>877</v>
      </c>
      <c r="J107" s="268"/>
      <c r="K107" s="279"/>
    </row>
    <row r="108" spans="2:11" ht="15" customHeight="1">
      <c r="B108" s="288"/>
      <c r="C108" s="268" t="s">
        <v>886</v>
      </c>
      <c r="D108" s="268"/>
      <c r="E108" s="268"/>
      <c r="F108" s="287" t="s">
        <v>873</v>
      </c>
      <c r="G108" s="268"/>
      <c r="H108" s="268" t="s">
        <v>906</v>
      </c>
      <c r="I108" s="268" t="s">
        <v>869</v>
      </c>
      <c r="J108" s="268">
        <v>50</v>
      </c>
      <c r="K108" s="279"/>
    </row>
    <row r="109" spans="2:11" ht="15" customHeight="1">
      <c r="B109" s="288"/>
      <c r="C109" s="268" t="s">
        <v>894</v>
      </c>
      <c r="D109" s="268"/>
      <c r="E109" s="268"/>
      <c r="F109" s="287" t="s">
        <v>873</v>
      </c>
      <c r="G109" s="268"/>
      <c r="H109" s="268" t="s">
        <v>906</v>
      </c>
      <c r="I109" s="268" t="s">
        <v>869</v>
      </c>
      <c r="J109" s="268">
        <v>50</v>
      </c>
      <c r="K109" s="279"/>
    </row>
    <row r="110" spans="2:11" ht="15" customHeight="1">
      <c r="B110" s="288"/>
      <c r="C110" s="268" t="s">
        <v>892</v>
      </c>
      <c r="D110" s="268"/>
      <c r="E110" s="268"/>
      <c r="F110" s="287" t="s">
        <v>873</v>
      </c>
      <c r="G110" s="268"/>
      <c r="H110" s="268" t="s">
        <v>906</v>
      </c>
      <c r="I110" s="268" t="s">
        <v>869</v>
      </c>
      <c r="J110" s="268">
        <v>50</v>
      </c>
      <c r="K110" s="279"/>
    </row>
    <row r="111" spans="2:11" ht="15" customHeight="1">
      <c r="B111" s="288"/>
      <c r="C111" s="268" t="s">
        <v>54</v>
      </c>
      <c r="D111" s="268"/>
      <c r="E111" s="268"/>
      <c r="F111" s="287" t="s">
        <v>867</v>
      </c>
      <c r="G111" s="268"/>
      <c r="H111" s="268" t="s">
        <v>907</v>
      </c>
      <c r="I111" s="268" t="s">
        <v>869</v>
      </c>
      <c r="J111" s="268">
        <v>20</v>
      </c>
      <c r="K111" s="279"/>
    </row>
    <row r="112" spans="2:11" ht="15" customHeight="1">
      <c r="B112" s="288"/>
      <c r="C112" s="268" t="s">
        <v>908</v>
      </c>
      <c r="D112" s="268"/>
      <c r="E112" s="268"/>
      <c r="F112" s="287" t="s">
        <v>867</v>
      </c>
      <c r="G112" s="268"/>
      <c r="H112" s="268" t="s">
        <v>909</v>
      </c>
      <c r="I112" s="268" t="s">
        <v>869</v>
      </c>
      <c r="J112" s="268">
        <v>120</v>
      </c>
      <c r="K112" s="279"/>
    </row>
    <row r="113" spans="2:11" ht="15" customHeight="1">
      <c r="B113" s="288"/>
      <c r="C113" s="268" t="s">
        <v>39</v>
      </c>
      <c r="D113" s="268"/>
      <c r="E113" s="268"/>
      <c r="F113" s="287" t="s">
        <v>867</v>
      </c>
      <c r="G113" s="268"/>
      <c r="H113" s="268" t="s">
        <v>910</v>
      </c>
      <c r="I113" s="268" t="s">
        <v>901</v>
      </c>
      <c r="J113" s="268"/>
      <c r="K113" s="279"/>
    </row>
    <row r="114" spans="2:11" ht="15" customHeight="1">
      <c r="B114" s="288"/>
      <c r="C114" s="268" t="s">
        <v>49</v>
      </c>
      <c r="D114" s="268"/>
      <c r="E114" s="268"/>
      <c r="F114" s="287" t="s">
        <v>867</v>
      </c>
      <c r="G114" s="268"/>
      <c r="H114" s="268" t="s">
        <v>911</v>
      </c>
      <c r="I114" s="268" t="s">
        <v>901</v>
      </c>
      <c r="J114" s="268"/>
      <c r="K114" s="279"/>
    </row>
    <row r="115" spans="2:11" ht="15" customHeight="1">
      <c r="B115" s="288"/>
      <c r="C115" s="268" t="s">
        <v>58</v>
      </c>
      <c r="D115" s="268"/>
      <c r="E115" s="268"/>
      <c r="F115" s="287" t="s">
        <v>867</v>
      </c>
      <c r="G115" s="268"/>
      <c r="H115" s="268" t="s">
        <v>912</v>
      </c>
      <c r="I115" s="268" t="s">
        <v>913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0" t="s">
        <v>914</v>
      </c>
      <c r="D120" s="380"/>
      <c r="E120" s="380"/>
      <c r="F120" s="380"/>
      <c r="G120" s="380"/>
      <c r="H120" s="380"/>
      <c r="I120" s="380"/>
      <c r="J120" s="380"/>
      <c r="K120" s="304"/>
    </row>
    <row r="121" spans="2:11" ht="17.25" customHeight="1">
      <c r="B121" s="305"/>
      <c r="C121" s="280" t="s">
        <v>861</v>
      </c>
      <c r="D121" s="280"/>
      <c r="E121" s="280"/>
      <c r="F121" s="280" t="s">
        <v>862</v>
      </c>
      <c r="G121" s="281"/>
      <c r="H121" s="280" t="s">
        <v>121</v>
      </c>
      <c r="I121" s="280" t="s">
        <v>58</v>
      </c>
      <c r="J121" s="280" t="s">
        <v>863</v>
      </c>
      <c r="K121" s="306"/>
    </row>
    <row r="122" spans="2:11" ht="17.25" customHeight="1">
      <c r="B122" s="305"/>
      <c r="C122" s="282" t="s">
        <v>864</v>
      </c>
      <c r="D122" s="282"/>
      <c r="E122" s="282"/>
      <c r="F122" s="283" t="s">
        <v>865</v>
      </c>
      <c r="G122" s="284"/>
      <c r="H122" s="282"/>
      <c r="I122" s="282"/>
      <c r="J122" s="282" t="s">
        <v>866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870</v>
      </c>
      <c r="D124" s="285"/>
      <c r="E124" s="285"/>
      <c r="F124" s="287" t="s">
        <v>867</v>
      </c>
      <c r="G124" s="268"/>
      <c r="H124" s="268" t="s">
        <v>906</v>
      </c>
      <c r="I124" s="268" t="s">
        <v>869</v>
      </c>
      <c r="J124" s="268">
        <v>120</v>
      </c>
      <c r="K124" s="309"/>
    </row>
    <row r="125" spans="2:11" ht="15" customHeight="1">
      <c r="B125" s="307"/>
      <c r="C125" s="268" t="s">
        <v>915</v>
      </c>
      <c r="D125" s="268"/>
      <c r="E125" s="268"/>
      <c r="F125" s="287" t="s">
        <v>867</v>
      </c>
      <c r="G125" s="268"/>
      <c r="H125" s="268" t="s">
        <v>916</v>
      </c>
      <c r="I125" s="268" t="s">
        <v>869</v>
      </c>
      <c r="J125" s="268" t="s">
        <v>917</v>
      </c>
      <c r="K125" s="309"/>
    </row>
    <row r="126" spans="2:11" ht="15" customHeight="1">
      <c r="B126" s="307"/>
      <c r="C126" s="268" t="s">
        <v>816</v>
      </c>
      <c r="D126" s="268"/>
      <c r="E126" s="268"/>
      <c r="F126" s="287" t="s">
        <v>867</v>
      </c>
      <c r="G126" s="268"/>
      <c r="H126" s="268" t="s">
        <v>918</v>
      </c>
      <c r="I126" s="268" t="s">
        <v>869</v>
      </c>
      <c r="J126" s="268" t="s">
        <v>917</v>
      </c>
      <c r="K126" s="309"/>
    </row>
    <row r="127" spans="2:11" ht="15" customHeight="1">
      <c r="B127" s="307"/>
      <c r="C127" s="268" t="s">
        <v>878</v>
      </c>
      <c r="D127" s="268"/>
      <c r="E127" s="268"/>
      <c r="F127" s="287" t="s">
        <v>873</v>
      </c>
      <c r="G127" s="268"/>
      <c r="H127" s="268" t="s">
        <v>879</v>
      </c>
      <c r="I127" s="268" t="s">
        <v>869</v>
      </c>
      <c r="J127" s="268">
        <v>15</v>
      </c>
      <c r="K127" s="309"/>
    </row>
    <row r="128" spans="2:11" ht="15" customHeight="1">
      <c r="B128" s="307"/>
      <c r="C128" s="289" t="s">
        <v>880</v>
      </c>
      <c r="D128" s="289"/>
      <c r="E128" s="289"/>
      <c r="F128" s="290" t="s">
        <v>873</v>
      </c>
      <c r="G128" s="289"/>
      <c r="H128" s="289" t="s">
        <v>881</v>
      </c>
      <c r="I128" s="289" t="s">
        <v>869</v>
      </c>
      <c r="J128" s="289">
        <v>15</v>
      </c>
      <c r="K128" s="309"/>
    </row>
    <row r="129" spans="2:11" ht="15" customHeight="1">
      <c r="B129" s="307"/>
      <c r="C129" s="289" t="s">
        <v>882</v>
      </c>
      <c r="D129" s="289"/>
      <c r="E129" s="289"/>
      <c r="F129" s="290" t="s">
        <v>873</v>
      </c>
      <c r="G129" s="289"/>
      <c r="H129" s="289" t="s">
        <v>883</v>
      </c>
      <c r="I129" s="289" t="s">
        <v>869</v>
      </c>
      <c r="J129" s="289">
        <v>20</v>
      </c>
      <c r="K129" s="309"/>
    </row>
    <row r="130" spans="2:11" ht="15" customHeight="1">
      <c r="B130" s="307"/>
      <c r="C130" s="289" t="s">
        <v>884</v>
      </c>
      <c r="D130" s="289"/>
      <c r="E130" s="289"/>
      <c r="F130" s="290" t="s">
        <v>873</v>
      </c>
      <c r="G130" s="289"/>
      <c r="H130" s="289" t="s">
        <v>885</v>
      </c>
      <c r="I130" s="289" t="s">
        <v>869</v>
      </c>
      <c r="J130" s="289">
        <v>20</v>
      </c>
      <c r="K130" s="309"/>
    </row>
    <row r="131" spans="2:11" ht="15" customHeight="1">
      <c r="B131" s="307"/>
      <c r="C131" s="268" t="s">
        <v>872</v>
      </c>
      <c r="D131" s="268"/>
      <c r="E131" s="268"/>
      <c r="F131" s="287" t="s">
        <v>873</v>
      </c>
      <c r="G131" s="268"/>
      <c r="H131" s="268" t="s">
        <v>906</v>
      </c>
      <c r="I131" s="268" t="s">
        <v>869</v>
      </c>
      <c r="J131" s="268">
        <v>50</v>
      </c>
      <c r="K131" s="309"/>
    </row>
    <row r="132" spans="2:11" ht="15" customHeight="1">
      <c r="B132" s="307"/>
      <c r="C132" s="268" t="s">
        <v>886</v>
      </c>
      <c r="D132" s="268"/>
      <c r="E132" s="268"/>
      <c r="F132" s="287" t="s">
        <v>873</v>
      </c>
      <c r="G132" s="268"/>
      <c r="H132" s="268" t="s">
        <v>906</v>
      </c>
      <c r="I132" s="268" t="s">
        <v>869</v>
      </c>
      <c r="J132" s="268">
        <v>50</v>
      </c>
      <c r="K132" s="309"/>
    </row>
    <row r="133" spans="2:11" ht="15" customHeight="1">
      <c r="B133" s="307"/>
      <c r="C133" s="268" t="s">
        <v>892</v>
      </c>
      <c r="D133" s="268"/>
      <c r="E133" s="268"/>
      <c r="F133" s="287" t="s">
        <v>873</v>
      </c>
      <c r="G133" s="268"/>
      <c r="H133" s="268" t="s">
        <v>906</v>
      </c>
      <c r="I133" s="268" t="s">
        <v>869</v>
      </c>
      <c r="J133" s="268">
        <v>50</v>
      </c>
      <c r="K133" s="309"/>
    </row>
    <row r="134" spans="2:11" ht="15" customHeight="1">
      <c r="B134" s="307"/>
      <c r="C134" s="268" t="s">
        <v>894</v>
      </c>
      <c r="D134" s="268"/>
      <c r="E134" s="268"/>
      <c r="F134" s="287" t="s">
        <v>873</v>
      </c>
      <c r="G134" s="268"/>
      <c r="H134" s="268" t="s">
        <v>906</v>
      </c>
      <c r="I134" s="268" t="s">
        <v>869</v>
      </c>
      <c r="J134" s="268">
        <v>50</v>
      </c>
      <c r="K134" s="309"/>
    </row>
    <row r="135" spans="2:11" ht="15" customHeight="1">
      <c r="B135" s="307"/>
      <c r="C135" s="268" t="s">
        <v>126</v>
      </c>
      <c r="D135" s="268"/>
      <c r="E135" s="268"/>
      <c r="F135" s="287" t="s">
        <v>873</v>
      </c>
      <c r="G135" s="268"/>
      <c r="H135" s="268" t="s">
        <v>919</v>
      </c>
      <c r="I135" s="268" t="s">
        <v>869</v>
      </c>
      <c r="J135" s="268">
        <v>255</v>
      </c>
      <c r="K135" s="309"/>
    </row>
    <row r="136" spans="2:11" ht="15" customHeight="1">
      <c r="B136" s="307"/>
      <c r="C136" s="268" t="s">
        <v>896</v>
      </c>
      <c r="D136" s="268"/>
      <c r="E136" s="268"/>
      <c r="F136" s="287" t="s">
        <v>867</v>
      </c>
      <c r="G136" s="268"/>
      <c r="H136" s="268" t="s">
        <v>920</v>
      </c>
      <c r="I136" s="268" t="s">
        <v>898</v>
      </c>
      <c r="J136" s="268"/>
      <c r="K136" s="309"/>
    </row>
    <row r="137" spans="2:11" ht="15" customHeight="1">
      <c r="B137" s="307"/>
      <c r="C137" s="268" t="s">
        <v>899</v>
      </c>
      <c r="D137" s="268"/>
      <c r="E137" s="268"/>
      <c r="F137" s="287" t="s">
        <v>867</v>
      </c>
      <c r="G137" s="268"/>
      <c r="H137" s="268" t="s">
        <v>921</v>
      </c>
      <c r="I137" s="268" t="s">
        <v>901</v>
      </c>
      <c r="J137" s="268"/>
      <c r="K137" s="309"/>
    </row>
    <row r="138" spans="2:11" ht="15" customHeight="1">
      <c r="B138" s="307"/>
      <c r="C138" s="268" t="s">
        <v>902</v>
      </c>
      <c r="D138" s="268"/>
      <c r="E138" s="268"/>
      <c r="F138" s="287" t="s">
        <v>867</v>
      </c>
      <c r="G138" s="268"/>
      <c r="H138" s="268" t="s">
        <v>902</v>
      </c>
      <c r="I138" s="268" t="s">
        <v>901</v>
      </c>
      <c r="J138" s="268"/>
      <c r="K138" s="309"/>
    </row>
    <row r="139" spans="2:11" ht="15" customHeight="1">
      <c r="B139" s="307"/>
      <c r="C139" s="268" t="s">
        <v>39</v>
      </c>
      <c r="D139" s="268"/>
      <c r="E139" s="268"/>
      <c r="F139" s="287" t="s">
        <v>867</v>
      </c>
      <c r="G139" s="268"/>
      <c r="H139" s="268" t="s">
        <v>922</v>
      </c>
      <c r="I139" s="268" t="s">
        <v>901</v>
      </c>
      <c r="J139" s="268"/>
      <c r="K139" s="309"/>
    </row>
    <row r="140" spans="2:11" ht="15" customHeight="1">
      <c r="B140" s="307"/>
      <c r="C140" s="268" t="s">
        <v>923</v>
      </c>
      <c r="D140" s="268"/>
      <c r="E140" s="268"/>
      <c r="F140" s="287" t="s">
        <v>867</v>
      </c>
      <c r="G140" s="268"/>
      <c r="H140" s="268" t="s">
        <v>924</v>
      </c>
      <c r="I140" s="268" t="s">
        <v>901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5" t="s">
        <v>925</v>
      </c>
      <c r="D145" s="385"/>
      <c r="E145" s="385"/>
      <c r="F145" s="385"/>
      <c r="G145" s="385"/>
      <c r="H145" s="385"/>
      <c r="I145" s="385"/>
      <c r="J145" s="385"/>
      <c r="K145" s="279"/>
    </row>
    <row r="146" spans="2:11" ht="17.25" customHeight="1">
      <c r="B146" s="278"/>
      <c r="C146" s="280" t="s">
        <v>861</v>
      </c>
      <c r="D146" s="280"/>
      <c r="E146" s="280"/>
      <c r="F146" s="280" t="s">
        <v>862</v>
      </c>
      <c r="G146" s="281"/>
      <c r="H146" s="280" t="s">
        <v>121</v>
      </c>
      <c r="I146" s="280" t="s">
        <v>58</v>
      </c>
      <c r="J146" s="280" t="s">
        <v>863</v>
      </c>
      <c r="K146" s="279"/>
    </row>
    <row r="147" spans="2:11" ht="17.25" customHeight="1">
      <c r="B147" s="278"/>
      <c r="C147" s="282" t="s">
        <v>864</v>
      </c>
      <c r="D147" s="282"/>
      <c r="E147" s="282"/>
      <c r="F147" s="283" t="s">
        <v>865</v>
      </c>
      <c r="G147" s="284"/>
      <c r="H147" s="282"/>
      <c r="I147" s="282"/>
      <c r="J147" s="282" t="s">
        <v>866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870</v>
      </c>
      <c r="D149" s="268"/>
      <c r="E149" s="268"/>
      <c r="F149" s="314" t="s">
        <v>867</v>
      </c>
      <c r="G149" s="268"/>
      <c r="H149" s="313" t="s">
        <v>906</v>
      </c>
      <c r="I149" s="313" t="s">
        <v>869</v>
      </c>
      <c r="J149" s="313">
        <v>120</v>
      </c>
      <c r="K149" s="309"/>
    </row>
    <row r="150" spans="2:11" ht="15" customHeight="1">
      <c r="B150" s="288"/>
      <c r="C150" s="313" t="s">
        <v>915</v>
      </c>
      <c r="D150" s="268"/>
      <c r="E150" s="268"/>
      <c r="F150" s="314" t="s">
        <v>867</v>
      </c>
      <c r="G150" s="268"/>
      <c r="H150" s="313" t="s">
        <v>926</v>
      </c>
      <c r="I150" s="313" t="s">
        <v>869</v>
      </c>
      <c r="J150" s="313" t="s">
        <v>917</v>
      </c>
      <c r="K150" s="309"/>
    </row>
    <row r="151" spans="2:11" ht="15" customHeight="1">
      <c r="B151" s="288"/>
      <c r="C151" s="313" t="s">
        <v>816</v>
      </c>
      <c r="D151" s="268"/>
      <c r="E151" s="268"/>
      <c r="F151" s="314" t="s">
        <v>867</v>
      </c>
      <c r="G151" s="268"/>
      <c r="H151" s="313" t="s">
        <v>927</v>
      </c>
      <c r="I151" s="313" t="s">
        <v>869</v>
      </c>
      <c r="J151" s="313" t="s">
        <v>917</v>
      </c>
      <c r="K151" s="309"/>
    </row>
    <row r="152" spans="2:11" ht="15" customHeight="1">
      <c r="B152" s="288"/>
      <c r="C152" s="313" t="s">
        <v>872</v>
      </c>
      <c r="D152" s="268"/>
      <c r="E152" s="268"/>
      <c r="F152" s="314" t="s">
        <v>873</v>
      </c>
      <c r="G152" s="268"/>
      <c r="H152" s="313" t="s">
        <v>906</v>
      </c>
      <c r="I152" s="313" t="s">
        <v>869</v>
      </c>
      <c r="J152" s="313">
        <v>50</v>
      </c>
      <c r="K152" s="309"/>
    </row>
    <row r="153" spans="2:11" ht="15" customHeight="1">
      <c r="B153" s="288"/>
      <c r="C153" s="313" t="s">
        <v>875</v>
      </c>
      <c r="D153" s="268"/>
      <c r="E153" s="268"/>
      <c r="F153" s="314" t="s">
        <v>867</v>
      </c>
      <c r="G153" s="268"/>
      <c r="H153" s="313" t="s">
        <v>906</v>
      </c>
      <c r="I153" s="313" t="s">
        <v>877</v>
      </c>
      <c r="J153" s="313"/>
      <c r="K153" s="309"/>
    </row>
    <row r="154" spans="2:11" ht="15" customHeight="1">
      <c r="B154" s="288"/>
      <c r="C154" s="313" t="s">
        <v>886</v>
      </c>
      <c r="D154" s="268"/>
      <c r="E154" s="268"/>
      <c r="F154" s="314" t="s">
        <v>873</v>
      </c>
      <c r="G154" s="268"/>
      <c r="H154" s="313" t="s">
        <v>906</v>
      </c>
      <c r="I154" s="313" t="s">
        <v>869</v>
      </c>
      <c r="J154" s="313">
        <v>50</v>
      </c>
      <c r="K154" s="309"/>
    </row>
    <row r="155" spans="2:11" ht="15" customHeight="1">
      <c r="B155" s="288"/>
      <c r="C155" s="313" t="s">
        <v>894</v>
      </c>
      <c r="D155" s="268"/>
      <c r="E155" s="268"/>
      <c r="F155" s="314" t="s">
        <v>873</v>
      </c>
      <c r="G155" s="268"/>
      <c r="H155" s="313" t="s">
        <v>906</v>
      </c>
      <c r="I155" s="313" t="s">
        <v>869</v>
      </c>
      <c r="J155" s="313">
        <v>50</v>
      </c>
      <c r="K155" s="309"/>
    </row>
    <row r="156" spans="2:11" ht="15" customHeight="1">
      <c r="B156" s="288"/>
      <c r="C156" s="313" t="s">
        <v>892</v>
      </c>
      <c r="D156" s="268"/>
      <c r="E156" s="268"/>
      <c r="F156" s="314" t="s">
        <v>873</v>
      </c>
      <c r="G156" s="268"/>
      <c r="H156" s="313" t="s">
        <v>906</v>
      </c>
      <c r="I156" s="313" t="s">
        <v>869</v>
      </c>
      <c r="J156" s="313">
        <v>50</v>
      </c>
      <c r="K156" s="309"/>
    </row>
    <row r="157" spans="2:11" ht="15" customHeight="1">
      <c r="B157" s="288"/>
      <c r="C157" s="313" t="s">
        <v>96</v>
      </c>
      <c r="D157" s="268"/>
      <c r="E157" s="268"/>
      <c r="F157" s="314" t="s">
        <v>867</v>
      </c>
      <c r="G157" s="268"/>
      <c r="H157" s="313" t="s">
        <v>928</v>
      </c>
      <c r="I157" s="313" t="s">
        <v>869</v>
      </c>
      <c r="J157" s="313" t="s">
        <v>929</v>
      </c>
      <c r="K157" s="309"/>
    </row>
    <row r="158" spans="2:11" ht="15" customHeight="1">
      <c r="B158" s="288"/>
      <c r="C158" s="313" t="s">
        <v>930</v>
      </c>
      <c r="D158" s="268"/>
      <c r="E158" s="268"/>
      <c r="F158" s="314" t="s">
        <v>867</v>
      </c>
      <c r="G158" s="268"/>
      <c r="H158" s="313" t="s">
        <v>931</v>
      </c>
      <c r="I158" s="313" t="s">
        <v>901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0" t="s">
        <v>932</v>
      </c>
      <c r="D163" s="380"/>
      <c r="E163" s="380"/>
      <c r="F163" s="380"/>
      <c r="G163" s="380"/>
      <c r="H163" s="380"/>
      <c r="I163" s="380"/>
      <c r="J163" s="380"/>
      <c r="K163" s="260"/>
    </row>
    <row r="164" spans="2:11" ht="17.25" customHeight="1">
      <c r="B164" s="259"/>
      <c r="C164" s="280" t="s">
        <v>861</v>
      </c>
      <c r="D164" s="280"/>
      <c r="E164" s="280"/>
      <c r="F164" s="280" t="s">
        <v>862</v>
      </c>
      <c r="G164" s="317"/>
      <c r="H164" s="318" t="s">
        <v>121</v>
      </c>
      <c r="I164" s="318" t="s">
        <v>58</v>
      </c>
      <c r="J164" s="280" t="s">
        <v>863</v>
      </c>
      <c r="K164" s="260"/>
    </row>
    <row r="165" spans="2:11" ht="17.25" customHeight="1">
      <c r="B165" s="261"/>
      <c r="C165" s="282" t="s">
        <v>864</v>
      </c>
      <c r="D165" s="282"/>
      <c r="E165" s="282"/>
      <c r="F165" s="283" t="s">
        <v>865</v>
      </c>
      <c r="G165" s="319"/>
      <c r="H165" s="320"/>
      <c r="I165" s="320"/>
      <c r="J165" s="282" t="s">
        <v>866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870</v>
      </c>
      <c r="D167" s="268"/>
      <c r="E167" s="268"/>
      <c r="F167" s="287" t="s">
        <v>867</v>
      </c>
      <c r="G167" s="268"/>
      <c r="H167" s="268" t="s">
        <v>906</v>
      </c>
      <c r="I167" s="268" t="s">
        <v>869</v>
      </c>
      <c r="J167" s="268">
        <v>120</v>
      </c>
      <c r="K167" s="309"/>
    </row>
    <row r="168" spans="2:11" ht="15" customHeight="1">
      <c r="B168" s="288"/>
      <c r="C168" s="268" t="s">
        <v>915</v>
      </c>
      <c r="D168" s="268"/>
      <c r="E168" s="268"/>
      <c r="F168" s="287" t="s">
        <v>867</v>
      </c>
      <c r="G168" s="268"/>
      <c r="H168" s="268" t="s">
        <v>916</v>
      </c>
      <c r="I168" s="268" t="s">
        <v>869</v>
      </c>
      <c r="J168" s="268" t="s">
        <v>917</v>
      </c>
      <c r="K168" s="309"/>
    </row>
    <row r="169" spans="2:11" ht="15" customHeight="1">
      <c r="B169" s="288"/>
      <c r="C169" s="268" t="s">
        <v>816</v>
      </c>
      <c r="D169" s="268"/>
      <c r="E169" s="268"/>
      <c r="F169" s="287" t="s">
        <v>867</v>
      </c>
      <c r="G169" s="268"/>
      <c r="H169" s="268" t="s">
        <v>933</v>
      </c>
      <c r="I169" s="268" t="s">
        <v>869</v>
      </c>
      <c r="J169" s="268" t="s">
        <v>917</v>
      </c>
      <c r="K169" s="309"/>
    </row>
    <row r="170" spans="2:11" ht="15" customHeight="1">
      <c r="B170" s="288"/>
      <c r="C170" s="268" t="s">
        <v>872</v>
      </c>
      <c r="D170" s="268"/>
      <c r="E170" s="268"/>
      <c r="F170" s="287" t="s">
        <v>873</v>
      </c>
      <c r="G170" s="268"/>
      <c r="H170" s="268" t="s">
        <v>933</v>
      </c>
      <c r="I170" s="268" t="s">
        <v>869</v>
      </c>
      <c r="J170" s="268">
        <v>50</v>
      </c>
      <c r="K170" s="309"/>
    </row>
    <row r="171" spans="2:11" ht="15" customHeight="1">
      <c r="B171" s="288"/>
      <c r="C171" s="268" t="s">
        <v>875</v>
      </c>
      <c r="D171" s="268"/>
      <c r="E171" s="268"/>
      <c r="F171" s="287" t="s">
        <v>867</v>
      </c>
      <c r="G171" s="268"/>
      <c r="H171" s="268" t="s">
        <v>933</v>
      </c>
      <c r="I171" s="268" t="s">
        <v>877</v>
      </c>
      <c r="J171" s="268"/>
      <c r="K171" s="309"/>
    </row>
    <row r="172" spans="2:11" ht="15" customHeight="1">
      <c r="B172" s="288"/>
      <c r="C172" s="268" t="s">
        <v>886</v>
      </c>
      <c r="D172" s="268"/>
      <c r="E172" s="268"/>
      <c r="F172" s="287" t="s">
        <v>873</v>
      </c>
      <c r="G172" s="268"/>
      <c r="H172" s="268" t="s">
        <v>933</v>
      </c>
      <c r="I172" s="268" t="s">
        <v>869</v>
      </c>
      <c r="J172" s="268">
        <v>50</v>
      </c>
      <c r="K172" s="309"/>
    </row>
    <row r="173" spans="2:11" ht="15" customHeight="1">
      <c r="B173" s="288"/>
      <c r="C173" s="268" t="s">
        <v>894</v>
      </c>
      <c r="D173" s="268"/>
      <c r="E173" s="268"/>
      <c r="F173" s="287" t="s">
        <v>873</v>
      </c>
      <c r="G173" s="268"/>
      <c r="H173" s="268" t="s">
        <v>933</v>
      </c>
      <c r="I173" s="268" t="s">
        <v>869</v>
      </c>
      <c r="J173" s="268">
        <v>50</v>
      </c>
      <c r="K173" s="309"/>
    </row>
    <row r="174" spans="2:11" ht="15" customHeight="1">
      <c r="B174" s="288"/>
      <c r="C174" s="268" t="s">
        <v>892</v>
      </c>
      <c r="D174" s="268"/>
      <c r="E174" s="268"/>
      <c r="F174" s="287" t="s">
        <v>873</v>
      </c>
      <c r="G174" s="268"/>
      <c r="H174" s="268" t="s">
        <v>933</v>
      </c>
      <c r="I174" s="268" t="s">
        <v>869</v>
      </c>
      <c r="J174" s="268">
        <v>50</v>
      </c>
      <c r="K174" s="309"/>
    </row>
    <row r="175" spans="2:11" ht="15" customHeight="1">
      <c r="B175" s="288"/>
      <c r="C175" s="268" t="s">
        <v>120</v>
      </c>
      <c r="D175" s="268"/>
      <c r="E175" s="268"/>
      <c r="F175" s="287" t="s">
        <v>867</v>
      </c>
      <c r="G175" s="268"/>
      <c r="H175" s="268" t="s">
        <v>934</v>
      </c>
      <c r="I175" s="268" t="s">
        <v>935</v>
      </c>
      <c r="J175" s="268"/>
      <c r="K175" s="309"/>
    </row>
    <row r="176" spans="2:11" ht="15" customHeight="1">
      <c r="B176" s="288"/>
      <c r="C176" s="268" t="s">
        <v>58</v>
      </c>
      <c r="D176" s="268"/>
      <c r="E176" s="268"/>
      <c r="F176" s="287" t="s">
        <v>867</v>
      </c>
      <c r="G176" s="268"/>
      <c r="H176" s="268" t="s">
        <v>936</v>
      </c>
      <c r="I176" s="268" t="s">
        <v>937</v>
      </c>
      <c r="J176" s="268">
        <v>1</v>
      </c>
      <c r="K176" s="309"/>
    </row>
    <row r="177" spans="2:11" ht="15" customHeight="1">
      <c r="B177" s="288"/>
      <c r="C177" s="268" t="s">
        <v>54</v>
      </c>
      <c r="D177" s="268"/>
      <c r="E177" s="268"/>
      <c r="F177" s="287" t="s">
        <v>867</v>
      </c>
      <c r="G177" s="268"/>
      <c r="H177" s="268" t="s">
        <v>938</v>
      </c>
      <c r="I177" s="268" t="s">
        <v>869</v>
      </c>
      <c r="J177" s="268">
        <v>20</v>
      </c>
      <c r="K177" s="309"/>
    </row>
    <row r="178" spans="2:11" ht="15" customHeight="1">
      <c r="B178" s="288"/>
      <c r="C178" s="268" t="s">
        <v>121</v>
      </c>
      <c r="D178" s="268"/>
      <c r="E178" s="268"/>
      <c r="F178" s="287" t="s">
        <v>867</v>
      </c>
      <c r="G178" s="268"/>
      <c r="H178" s="268" t="s">
        <v>939</v>
      </c>
      <c r="I178" s="268" t="s">
        <v>869</v>
      </c>
      <c r="J178" s="268">
        <v>255</v>
      </c>
      <c r="K178" s="309"/>
    </row>
    <row r="179" spans="2:11" ht="15" customHeight="1">
      <c r="B179" s="288"/>
      <c r="C179" s="268" t="s">
        <v>122</v>
      </c>
      <c r="D179" s="268"/>
      <c r="E179" s="268"/>
      <c r="F179" s="287" t="s">
        <v>867</v>
      </c>
      <c r="G179" s="268"/>
      <c r="H179" s="268" t="s">
        <v>832</v>
      </c>
      <c r="I179" s="268" t="s">
        <v>869</v>
      </c>
      <c r="J179" s="268">
        <v>10</v>
      </c>
      <c r="K179" s="309"/>
    </row>
    <row r="180" spans="2:11" ht="15" customHeight="1">
      <c r="B180" s="288"/>
      <c r="C180" s="268" t="s">
        <v>123</v>
      </c>
      <c r="D180" s="268"/>
      <c r="E180" s="268"/>
      <c r="F180" s="287" t="s">
        <v>867</v>
      </c>
      <c r="G180" s="268"/>
      <c r="H180" s="268" t="s">
        <v>940</v>
      </c>
      <c r="I180" s="268" t="s">
        <v>901</v>
      </c>
      <c r="J180" s="268"/>
      <c r="K180" s="309"/>
    </row>
    <row r="181" spans="2:11" ht="15" customHeight="1">
      <c r="B181" s="288"/>
      <c r="C181" s="268" t="s">
        <v>941</v>
      </c>
      <c r="D181" s="268"/>
      <c r="E181" s="268"/>
      <c r="F181" s="287" t="s">
        <v>867</v>
      </c>
      <c r="G181" s="268"/>
      <c r="H181" s="268" t="s">
        <v>942</v>
      </c>
      <c r="I181" s="268" t="s">
        <v>901</v>
      </c>
      <c r="J181" s="268"/>
      <c r="K181" s="309"/>
    </row>
    <row r="182" spans="2:11" ht="15" customHeight="1">
      <c r="B182" s="288"/>
      <c r="C182" s="268" t="s">
        <v>930</v>
      </c>
      <c r="D182" s="268"/>
      <c r="E182" s="268"/>
      <c r="F182" s="287" t="s">
        <v>867</v>
      </c>
      <c r="G182" s="268"/>
      <c r="H182" s="268" t="s">
        <v>943</v>
      </c>
      <c r="I182" s="268" t="s">
        <v>901</v>
      </c>
      <c r="J182" s="268"/>
      <c r="K182" s="309"/>
    </row>
    <row r="183" spans="2:11" ht="15" customHeight="1">
      <c r="B183" s="288"/>
      <c r="C183" s="268" t="s">
        <v>125</v>
      </c>
      <c r="D183" s="268"/>
      <c r="E183" s="268"/>
      <c r="F183" s="287" t="s">
        <v>873</v>
      </c>
      <c r="G183" s="268"/>
      <c r="H183" s="268" t="s">
        <v>944</v>
      </c>
      <c r="I183" s="268" t="s">
        <v>869</v>
      </c>
      <c r="J183" s="268">
        <v>50</v>
      </c>
      <c r="K183" s="309"/>
    </row>
    <row r="184" spans="2:11" ht="15" customHeight="1">
      <c r="B184" s="288"/>
      <c r="C184" s="268" t="s">
        <v>945</v>
      </c>
      <c r="D184" s="268"/>
      <c r="E184" s="268"/>
      <c r="F184" s="287" t="s">
        <v>873</v>
      </c>
      <c r="G184" s="268"/>
      <c r="H184" s="268" t="s">
        <v>946</v>
      </c>
      <c r="I184" s="268" t="s">
        <v>947</v>
      </c>
      <c r="J184" s="268"/>
      <c r="K184" s="309"/>
    </row>
    <row r="185" spans="2:11" ht="15" customHeight="1">
      <c r="B185" s="288"/>
      <c r="C185" s="268" t="s">
        <v>948</v>
      </c>
      <c r="D185" s="268"/>
      <c r="E185" s="268"/>
      <c r="F185" s="287" t="s">
        <v>873</v>
      </c>
      <c r="G185" s="268"/>
      <c r="H185" s="268" t="s">
        <v>949</v>
      </c>
      <c r="I185" s="268" t="s">
        <v>947</v>
      </c>
      <c r="J185" s="268"/>
      <c r="K185" s="309"/>
    </row>
    <row r="186" spans="2:11" ht="15" customHeight="1">
      <c r="B186" s="288"/>
      <c r="C186" s="268" t="s">
        <v>950</v>
      </c>
      <c r="D186" s="268"/>
      <c r="E186" s="268"/>
      <c r="F186" s="287" t="s">
        <v>873</v>
      </c>
      <c r="G186" s="268"/>
      <c r="H186" s="268" t="s">
        <v>951</v>
      </c>
      <c r="I186" s="268" t="s">
        <v>947</v>
      </c>
      <c r="J186" s="268"/>
      <c r="K186" s="309"/>
    </row>
    <row r="187" spans="2:11" ht="15" customHeight="1">
      <c r="B187" s="288"/>
      <c r="C187" s="321" t="s">
        <v>952</v>
      </c>
      <c r="D187" s="268"/>
      <c r="E187" s="268"/>
      <c r="F187" s="287" t="s">
        <v>873</v>
      </c>
      <c r="G187" s="268"/>
      <c r="H187" s="268" t="s">
        <v>953</v>
      </c>
      <c r="I187" s="268" t="s">
        <v>954</v>
      </c>
      <c r="J187" s="322" t="s">
        <v>955</v>
      </c>
      <c r="K187" s="309"/>
    </row>
    <row r="188" spans="2:11" ht="15" customHeight="1">
      <c r="B188" s="288"/>
      <c r="C188" s="273" t="s">
        <v>43</v>
      </c>
      <c r="D188" s="268"/>
      <c r="E188" s="268"/>
      <c r="F188" s="287" t="s">
        <v>867</v>
      </c>
      <c r="G188" s="268"/>
      <c r="H188" s="264" t="s">
        <v>956</v>
      </c>
      <c r="I188" s="268" t="s">
        <v>957</v>
      </c>
      <c r="J188" s="268"/>
      <c r="K188" s="309"/>
    </row>
    <row r="189" spans="2:11" ht="15" customHeight="1">
      <c r="B189" s="288"/>
      <c r="C189" s="273" t="s">
        <v>958</v>
      </c>
      <c r="D189" s="268"/>
      <c r="E189" s="268"/>
      <c r="F189" s="287" t="s">
        <v>867</v>
      </c>
      <c r="G189" s="268"/>
      <c r="H189" s="268" t="s">
        <v>959</v>
      </c>
      <c r="I189" s="268" t="s">
        <v>901</v>
      </c>
      <c r="J189" s="268"/>
      <c r="K189" s="309"/>
    </row>
    <row r="190" spans="2:11" ht="15" customHeight="1">
      <c r="B190" s="288"/>
      <c r="C190" s="273" t="s">
        <v>960</v>
      </c>
      <c r="D190" s="268"/>
      <c r="E190" s="268"/>
      <c r="F190" s="287" t="s">
        <v>867</v>
      </c>
      <c r="G190" s="268"/>
      <c r="H190" s="268" t="s">
        <v>961</v>
      </c>
      <c r="I190" s="268" t="s">
        <v>901</v>
      </c>
      <c r="J190" s="268"/>
      <c r="K190" s="309"/>
    </row>
    <row r="191" spans="2:11" ht="15" customHeight="1">
      <c r="B191" s="288"/>
      <c r="C191" s="273" t="s">
        <v>962</v>
      </c>
      <c r="D191" s="268"/>
      <c r="E191" s="268"/>
      <c r="F191" s="287" t="s">
        <v>873</v>
      </c>
      <c r="G191" s="268"/>
      <c r="H191" s="268" t="s">
        <v>963</v>
      </c>
      <c r="I191" s="268" t="s">
        <v>901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80" t="s">
        <v>964</v>
      </c>
      <c r="D197" s="380"/>
      <c r="E197" s="380"/>
      <c r="F197" s="380"/>
      <c r="G197" s="380"/>
      <c r="H197" s="380"/>
      <c r="I197" s="380"/>
      <c r="J197" s="380"/>
      <c r="K197" s="260"/>
    </row>
    <row r="198" spans="2:11" ht="25.5" customHeight="1">
      <c r="B198" s="259"/>
      <c r="C198" s="324" t="s">
        <v>965</v>
      </c>
      <c r="D198" s="324"/>
      <c r="E198" s="324"/>
      <c r="F198" s="324" t="s">
        <v>966</v>
      </c>
      <c r="G198" s="325"/>
      <c r="H198" s="386" t="s">
        <v>967</v>
      </c>
      <c r="I198" s="386"/>
      <c r="J198" s="386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957</v>
      </c>
      <c r="D200" s="268"/>
      <c r="E200" s="268"/>
      <c r="F200" s="287" t="s">
        <v>44</v>
      </c>
      <c r="G200" s="268"/>
      <c r="H200" s="382" t="s">
        <v>968</v>
      </c>
      <c r="I200" s="382"/>
      <c r="J200" s="382"/>
      <c r="K200" s="309"/>
    </row>
    <row r="201" spans="2:11" ht="15" customHeight="1">
      <c r="B201" s="288"/>
      <c r="C201" s="294"/>
      <c r="D201" s="268"/>
      <c r="E201" s="268"/>
      <c r="F201" s="287" t="s">
        <v>45</v>
      </c>
      <c r="G201" s="268"/>
      <c r="H201" s="382" t="s">
        <v>969</v>
      </c>
      <c r="I201" s="382"/>
      <c r="J201" s="382"/>
      <c r="K201" s="309"/>
    </row>
    <row r="202" spans="2:11" ht="15" customHeight="1">
      <c r="B202" s="288"/>
      <c r="C202" s="294"/>
      <c r="D202" s="268"/>
      <c r="E202" s="268"/>
      <c r="F202" s="287" t="s">
        <v>48</v>
      </c>
      <c r="G202" s="268"/>
      <c r="H202" s="382" t="s">
        <v>970</v>
      </c>
      <c r="I202" s="382"/>
      <c r="J202" s="382"/>
      <c r="K202" s="309"/>
    </row>
    <row r="203" spans="2:11" ht="15" customHeight="1">
      <c r="B203" s="288"/>
      <c r="C203" s="268"/>
      <c r="D203" s="268"/>
      <c r="E203" s="268"/>
      <c r="F203" s="287" t="s">
        <v>46</v>
      </c>
      <c r="G203" s="268"/>
      <c r="H203" s="382" t="s">
        <v>971</v>
      </c>
      <c r="I203" s="382"/>
      <c r="J203" s="382"/>
      <c r="K203" s="309"/>
    </row>
    <row r="204" spans="2:11" ht="15" customHeight="1">
      <c r="B204" s="288"/>
      <c r="C204" s="268"/>
      <c r="D204" s="268"/>
      <c r="E204" s="268"/>
      <c r="F204" s="287" t="s">
        <v>47</v>
      </c>
      <c r="G204" s="268"/>
      <c r="H204" s="382" t="s">
        <v>972</v>
      </c>
      <c r="I204" s="382"/>
      <c r="J204" s="382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913</v>
      </c>
      <c r="D206" s="268"/>
      <c r="E206" s="268"/>
      <c r="F206" s="287" t="s">
        <v>80</v>
      </c>
      <c r="G206" s="268"/>
      <c r="H206" s="382" t="s">
        <v>973</v>
      </c>
      <c r="I206" s="382"/>
      <c r="J206" s="382"/>
      <c r="K206" s="309"/>
    </row>
    <row r="207" spans="2:11" ht="15" customHeight="1">
      <c r="B207" s="288"/>
      <c r="C207" s="294"/>
      <c r="D207" s="268"/>
      <c r="E207" s="268"/>
      <c r="F207" s="287" t="s">
        <v>810</v>
      </c>
      <c r="G207" s="268"/>
      <c r="H207" s="382" t="s">
        <v>811</v>
      </c>
      <c r="I207" s="382"/>
      <c r="J207" s="382"/>
      <c r="K207" s="309"/>
    </row>
    <row r="208" spans="2:11" ht="15" customHeight="1">
      <c r="B208" s="288"/>
      <c r="C208" s="268"/>
      <c r="D208" s="268"/>
      <c r="E208" s="268"/>
      <c r="F208" s="287" t="s">
        <v>808</v>
      </c>
      <c r="G208" s="268"/>
      <c r="H208" s="382" t="s">
        <v>974</v>
      </c>
      <c r="I208" s="382"/>
      <c r="J208" s="382"/>
      <c r="K208" s="309"/>
    </row>
    <row r="209" spans="2:11" ht="15" customHeight="1">
      <c r="B209" s="326"/>
      <c r="C209" s="294"/>
      <c r="D209" s="294"/>
      <c r="E209" s="294"/>
      <c r="F209" s="287" t="s">
        <v>812</v>
      </c>
      <c r="G209" s="273"/>
      <c r="H209" s="381" t="s">
        <v>813</v>
      </c>
      <c r="I209" s="381"/>
      <c r="J209" s="381"/>
      <c r="K209" s="327"/>
    </row>
    <row r="210" spans="2:11" ht="15" customHeight="1">
      <c r="B210" s="326"/>
      <c r="C210" s="294"/>
      <c r="D210" s="294"/>
      <c r="E210" s="294"/>
      <c r="F210" s="287" t="s">
        <v>814</v>
      </c>
      <c r="G210" s="273"/>
      <c r="H210" s="381" t="s">
        <v>791</v>
      </c>
      <c r="I210" s="381"/>
      <c r="J210" s="381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937</v>
      </c>
      <c r="D212" s="294"/>
      <c r="E212" s="294"/>
      <c r="F212" s="287">
        <v>1</v>
      </c>
      <c r="G212" s="273"/>
      <c r="H212" s="381" t="s">
        <v>975</v>
      </c>
      <c r="I212" s="381"/>
      <c r="J212" s="381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1" t="s">
        <v>976</v>
      </c>
      <c r="I213" s="381"/>
      <c r="J213" s="381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1" t="s">
        <v>977</v>
      </c>
      <c r="I214" s="381"/>
      <c r="J214" s="381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1" t="s">
        <v>978</v>
      </c>
      <c r="I215" s="381"/>
      <c r="J215" s="381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Vaničková Zuzana</dc:creator>
  <cp:keywords/>
  <dc:description/>
  <cp:lastModifiedBy>Sedlářová Darina</cp:lastModifiedBy>
  <dcterms:created xsi:type="dcterms:W3CDTF">2017-09-25T10:28:58Z</dcterms:created>
  <dcterms:modified xsi:type="dcterms:W3CDTF">2017-09-27T13:19:05Z</dcterms:modified>
  <cp:category/>
  <cp:version/>
  <cp:contentType/>
  <cp:contentStatus/>
</cp:coreProperties>
</file>