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055" activeTab="0"/>
  </bookViews>
  <sheets>
    <sheet name="Část 1 HTS" sheetId="1" r:id="rId1"/>
    <sheet name="Část 2 ISDN2" sheetId="2" r:id="rId2"/>
    <sheet name="Čast 3 ISDN30" sheetId="3" r:id="rId3"/>
    <sheet name="Část 4 Zelená linka" sheetId="4" r:id="rId4"/>
    <sheet name="Část 5 Propojení objektů" sheetId="5" r:id="rId5"/>
    <sheet name="Část 6 lokální Internet" sheetId="6" r:id="rId6"/>
  </sheets>
  <definedNames/>
  <calcPr fullCalcOnLoad="1"/>
</workbook>
</file>

<file path=xl/comments1.xml><?xml version="1.0" encoding="utf-8"?>
<comments xmlns="http://schemas.openxmlformats.org/spreadsheetml/2006/main">
  <authors>
    <author>kuncir</author>
  </authors>
  <commentList>
    <comment ref="B8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0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2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4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E26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  <comment ref="F26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měsíčního poplatku v Kč bez DPH. Zaokrouhlenou na dvě desetinná místa.</t>
        </r>
      </text>
    </comment>
  </commentList>
</comments>
</file>

<file path=xl/comments2.xml><?xml version="1.0" encoding="utf-8"?>
<comments xmlns="http://schemas.openxmlformats.org/spreadsheetml/2006/main">
  <authors>
    <author>kuncir</author>
  </authors>
  <commentList>
    <comment ref="F27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měsíčního poplatku v Kč bez DPH. Zaokrouhlenou na dvě desetinná místa.</t>
        </r>
      </text>
    </comment>
    <comment ref="E27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  <comment ref="B16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4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2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0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8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</commentList>
</comments>
</file>

<file path=xl/comments3.xml><?xml version="1.0" encoding="utf-8"?>
<comments xmlns="http://schemas.openxmlformats.org/spreadsheetml/2006/main">
  <authors>
    <author>kuncir</author>
  </authors>
  <commentList>
    <comment ref="F33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měsíčního poplatku v Kč bez DPH. Zaokrouhlenou na dvě desetinná místa.</t>
        </r>
      </text>
    </comment>
    <comment ref="E33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  <comment ref="B21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9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7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5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3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1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9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</commentList>
</comments>
</file>

<file path=xl/comments4.xml><?xml version="1.0" encoding="utf-8"?>
<comments xmlns="http://schemas.openxmlformats.org/spreadsheetml/2006/main">
  <authors>
    <author>kuncir</author>
  </authors>
  <commentList>
    <comment ref="B11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9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</commentList>
</comments>
</file>

<file path=xl/comments5.xml><?xml version="1.0" encoding="utf-8"?>
<comments xmlns="http://schemas.openxmlformats.org/spreadsheetml/2006/main">
  <authors>
    <author>kuncir</author>
  </authors>
  <commentList>
    <comment ref="F10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  <comment ref="E10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</commentList>
</comments>
</file>

<file path=xl/comments6.xml><?xml version="1.0" encoding="utf-8"?>
<comments xmlns="http://schemas.openxmlformats.org/spreadsheetml/2006/main">
  <authors>
    <author>kuncir</author>
  </authors>
  <commentList>
    <comment ref="E10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  <comment ref="F10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měsíčního poplatku v Kč bez DPH. Zaokrouhlenou na dvě desetinná místa.</t>
        </r>
      </text>
    </comment>
  </commentList>
</comments>
</file>

<file path=xl/sharedStrings.xml><?xml version="1.0" encoding="utf-8"?>
<sst xmlns="http://schemas.openxmlformats.org/spreadsheetml/2006/main" count="620" uniqueCount="168">
  <si>
    <t>A</t>
  </si>
  <si>
    <t>B</t>
  </si>
  <si>
    <t>C</t>
  </si>
  <si>
    <t>D</t>
  </si>
  <si>
    <t>E</t>
  </si>
  <si>
    <t>F</t>
  </si>
  <si>
    <t>Kč/min</t>
  </si>
  <si>
    <t>Kč/min x 250 min</t>
  </si>
  <si>
    <t>Kč/min x 250 min x 48 měs</t>
  </si>
  <si>
    <t xml:space="preserve">tarifikace </t>
  </si>
  <si>
    <t>koeficient</t>
  </si>
  <si>
    <t>Kč/min x 250 min x 48 měs x koeficient</t>
  </si>
  <si>
    <t>Hovorné pevná síť v ČR - místní volání
bez rozlišení silného a slabého provozu</t>
  </si>
  <si>
    <t>Kč/min x 85 min</t>
  </si>
  <si>
    <t>Kč/min x 85 min x 48 měs</t>
  </si>
  <si>
    <t>Kč/min x 85 min x 48 měs x koeficient</t>
  </si>
  <si>
    <t>Hovorné pevná síť v ČR - meziměstské volání
bez rozlišení silného a slabého provozu</t>
  </si>
  <si>
    <t>Kč/min x 165 min</t>
  </si>
  <si>
    <t>Kč/min x 165 min x 48 měs</t>
  </si>
  <si>
    <t>Kč/min x 165 min x 48 měs x koeficient</t>
  </si>
  <si>
    <t>Hovorné neveřejné negeografické sítě
(ČD, MO, MV a další) – 972, 973, 974, 95</t>
  </si>
  <si>
    <t>Kč/min x 350 min</t>
  </si>
  <si>
    <t>Kč/min x 350 min x 48 měs</t>
  </si>
  <si>
    <t>Kč/min x  350 min x 48 měs x koeficient</t>
  </si>
  <si>
    <r>
      <t xml:space="preserve">Příchozí hovor pevná síť v ČR - </t>
    </r>
    <r>
      <rPr>
        <b/>
        <sz val="9"/>
        <rFont val="Arial"/>
        <family val="2"/>
      </rPr>
      <t>Zelená linka</t>
    </r>
    <r>
      <rPr>
        <sz val="9"/>
        <rFont val="Arial"/>
        <family val="2"/>
      </rPr>
      <t xml:space="preserve">
bez rozlišení silného a slabého provozu</t>
    </r>
  </si>
  <si>
    <t>Kč/min x 850 min</t>
  </si>
  <si>
    <t>Kč/min x 850 min x 48 měs</t>
  </si>
  <si>
    <t>Kč/min x 850 min x 48 měs x koeficient</t>
  </si>
  <si>
    <r>
      <t xml:space="preserve">Příchozí hovor mobilní síť v ČR - </t>
    </r>
    <r>
      <rPr>
        <b/>
        <sz val="9"/>
        <rFont val="Arial"/>
        <family val="2"/>
      </rPr>
      <t>Zelená linka</t>
    </r>
    <r>
      <rPr>
        <sz val="9"/>
        <rFont val="Arial"/>
        <family val="2"/>
      </rPr>
      <t xml:space="preserve">
bez rozlišení silného a slabého provozu</t>
    </r>
  </si>
  <si>
    <t>Pro potřeby hodnocení nabídek stanovuje zadavatel modelový příklad pro zpracování nabídkové ceny.</t>
  </si>
  <si>
    <t>Kč/min x 170 min</t>
  </si>
  <si>
    <t>Kč/min x 170 min x 48 měs</t>
  </si>
  <si>
    <t>Kč/min x 170 min x 48 měs x koeficient</t>
  </si>
  <si>
    <t>Kč/min x 50 min</t>
  </si>
  <si>
    <t>Kč/min x 50 min x 48 měs</t>
  </si>
  <si>
    <t>Kč/min x 50 min x 48 měs x koeficient</t>
  </si>
  <si>
    <t>Kč/min x 1800 min</t>
  </si>
  <si>
    <t>Kč/min x 1800 min x 48 měs</t>
  </si>
  <si>
    <t>Kč/min x 1800 min x 48 měs x koeficient</t>
  </si>
  <si>
    <r>
      <t xml:space="preserve">Hovorné pevná síť v ČR - mezinárodní volání 
</t>
    </r>
    <r>
      <rPr>
        <b/>
        <sz val="9"/>
        <rFont val="Arial"/>
        <family val="2"/>
      </rPr>
      <t>do zemí EU</t>
    </r>
    <r>
      <rPr>
        <sz val="9"/>
        <rFont val="Arial"/>
        <family val="2"/>
      </rPr>
      <t xml:space="preserve">
bez rozlišení silného a slabého provozu</t>
    </r>
  </si>
  <si>
    <t>Kč/min x 30 min</t>
  </si>
  <si>
    <t>Kč/min x 30 min x 48 měs</t>
  </si>
  <si>
    <t>Kč/min x 30 min x 48 měs x koeficient</t>
  </si>
  <si>
    <t>Hovorné mobilní síť v ČR 
bez rozlišení silného a slabého provozu</t>
  </si>
  <si>
    <t>Mezisoučet za hovorné ISDN 2</t>
  </si>
  <si>
    <t>Pokyny pro vyplnění nabídkové ceny hovorného ISDN 2.</t>
  </si>
  <si>
    <t>Uchazeč vyplní všechna žlutě označená pole tabulky.</t>
  </si>
  <si>
    <t>Nabídkové ceny budou uvedeny v Kč a bez daně z přidané hodnoty (DPH).</t>
  </si>
  <si>
    <t>Nabídková cena bude uvedena maximálně na dvě desetinná místa.</t>
  </si>
  <si>
    <t>Kč/min x 23000 min</t>
  </si>
  <si>
    <t>Kč/min x 23000 min x 48 měs</t>
  </si>
  <si>
    <t>Kč/min x 23000 min x 48 měs x koeficient</t>
  </si>
  <si>
    <t>Kč/min x 3500 min</t>
  </si>
  <si>
    <t>Kč/min x 3500 min x 48 měs</t>
  </si>
  <si>
    <t>Kč/min x 3500 min x 48 měs x koeficient</t>
  </si>
  <si>
    <t>Kč/min x 500 min</t>
  </si>
  <si>
    <t>Kč/min x 500 min x 48 měs</t>
  </si>
  <si>
    <t>Kč/min x 500 min x 48 měs x koeficient</t>
  </si>
  <si>
    <t>Kč/min x 100 min</t>
  </si>
  <si>
    <t>Kč/min x 100 min x 48 měs</t>
  </si>
  <si>
    <t>Kč/min x 100 min x 48 měs x koeficient</t>
  </si>
  <si>
    <r>
      <t xml:space="preserve">Hovorné pevná síť v ČR - mezinárodní volání 
</t>
    </r>
    <r>
      <rPr>
        <b/>
        <sz val="9"/>
        <rFont val="Arial"/>
        <family val="2"/>
      </rPr>
      <t>ostatní země Evropy</t>
    </r>
    <r>
      <rPr>
        <sz val="9"/>
        <rFont val="Arial"/>
        <family val="2"/>
      </rPr>
      <t xml:space="preserve">
bez rozlišení silného a slabého provozu</t>
    </r>
  </si>
  <si>
    <r>
      <t xml:space="preserve">Hovorné pevná síť v ČR - mezinárodní volání 
</t>
    </r>
    <r>
      <rPr>
        <b/>
        <sz val="9"/>
        <rFont val="Arial"/>
        <family val="2"/>
      </rPr>
      <t>do USA</t>
    </r>
    <r>
      <rPr>
        <sz val="9"/>
        <rFont val="Arial"/>
        <family val="2"/>
      </rPr>
      <t xml:space="preserve">
bez rozlišení silného a slabého provozu</t>
    </r>
  </si>
  <si>
    <t>Kč/min x 7300 min</t>
  </si>
  <si>
    <t>Kč/min x 7300 min x 48 měs</t>
  </si>
  <si>
    <t>Kč/min x 7300 min x 48 měs x koeficient</t>
  </si>
  <si>
    <t>Mezisoučet za hovorné ISDN 30</t>
  </si>
  <si>
    <t>Pokyny pro vyplnění nabídkové ceny hovorného ISDN 30.</t>
  </si>
  <si>
    <t>Hovorné Zelená linka / Green line</t>
  </si>
  <si>
    <t>Lokalita koncového uživatele</t>
  </si>
  <si>
    <t>Zřizovací poplatek</t>
  </si>
  <si>
    <t xml:space="preserve">Měsíční poplatek </t>
  </si>
  <si>
    <t>Celkové poplatky za období 48 měs</t>
  </si>
  <si>
    <t>Město</t>
  </si>
  <si>
    <t>Umístění</t>
  </si>
  <si>
    <t>Ulice</t>
  </si>
  <si>
    <t>č.p./č.o.</t>
  </si>
  <si>
    <t>Služba</t>
  </si>
  <si>
    <t>Kč bez DPH</t>
  </si>
  <si>
    <t>Praha 1</t>
  </si>
  <si>
    <t>nábřeží Edvarda Beneše</t>
  </si>
  <si>
    <t>128/4</t>
  </si>
  <si>
    <t>Loretánská</t>
  </si>
  <si>
    <t>177/9</t>
  </si>
  <si>
    <t>Objekt 1:</t>
  </si>
  <si>
    <t>Objekt 2:</t>
  </si>
  <si>
    <t>Mezisoučet za poplatky propojení objektů</t>
  </si>
  <si>
    <t>Pevná telefonní přípojka</t>
  </si>
  <si>
    <t>Telefonní číslo</t>
  </si>
  <si>
    <t>Praha 6</t>
  </si>
  <si>
    <t>Slavíčkova</t>
  </si>
  <si>
    <t>628/8</t>
  </si>
  <si>
    <t>HTS</t>
  </si>
  <si>
    <t>Vladislavova</t>
  </si>
  <si>
    <t>1494/4</t>
  </si>
  <si>
    <t>Gogolova</t>
  </si>
  <si>
    <t>212/1</t>
  </si>
  <si>
    <t>U Sovových mlýnů</t>
  </si>
  <si>
    <t>506/4</t>
  </si>
  <si>
    <t>Sezimovo Ústí</t>
  </si>
  <si>
    <t>Dr. E. Beneše</t>
  </si>
  <si>
    <t>Jungmannova</t>
  </si>
  <si>
    <t>745/24</t>
  </si>
  <si>
    <t>Pardubice</t>
  </si>
  <si>
    <t>nám. Republiky</t>
  </si>
  <si>
    <t>Jihlava</t>
  </si>
  <si>
    <t xml:space="preserve">Tolstého </t>
  </si>
  <si>
    <t>1914/15</t>
  </si>
  <si>
    <t>Telefonní linka</t>
  </si>
  <si>
    <t>ISDN 2A</t>
  </si>
  <si>
    <t>ISDN 2D</t>
  </si>
  <si>
    <t>Praha 8</t>
  </si>
  <si>
    <t>U větrolamu</t>
  </si>
  <si>
    <t>Mezisoučet za poplatky ISDN 2</t>
  </si>
  <si>
    <t>ISDN 30</t>
  </si>
  <si>
    <t>Mezisoučet za poplatky ISDN 30</t>
  </si>
  <si>
    <t>220466710
(GL 800200200)</t>
  </si>
  <si>
    <t>Část 1. Pevná telefonní přípojka do JTS</t>
  </si>
  <si>
    <t>Část 2. Dvoukanálová digitální telefonní linka (ISDN2) do JTS</t>
  </si>
  <si>
    <t>Část 4. Zelená linka / Green line</t>
  </si>
  <si>
    <t>Část 5. Propojení objektů se zajištěním služby vzdáleného účastníka</t>
  </si>
  <si>
    <t>Cena za jednorázové zřízení služeb</t>
  </si>
  <si>
    <t>Daň z přidané hodnoty 21% (DPH)</t>
  </si>
  <si>
    <t>Hovorné pevná telefonní přípojka</t>
  </si>
  <si>
    <t>Jednorázové a stálé poplatky pevná telefonní přípojka</t>
  </si>
  <si>
    <t>Hovorné služby ISDN 30</t>
  </si>
  <si>
    <t>Místní volání v ČR
 1+1</t>
  </si>
  <si>
    <t>Meziměstské volání v ČR
1+1</t>
  </si>
  <si>
    <t>Mobilní volání v ČR
1+1</t>
  </si>
  <si>
    <t>Volání do neveřejných negeografických sítí
1+1</t>
  </si>
  <si>
    <t xml:space="preserve">Celková nabídková cena s DPH </t>
  </si>
  <si>
    <t>Celková nabídková cena bez DPH  - Část 1.</t>
  </si>
  <si>
    <t>Mezinárodní volání v ČR
1+1</t>
  </si>
  <si>
    <t>Celková nabídková cena bez DPH  - Část 2.</t>
  </si>
  <si>
    <t>Mezisoučet za poplatky HTS</t>
  </si>
  <si>
    <t>Mezisoučet za hovorné HTS</t>
  </si>
  <si>
    <t>Hovorné mobilní síť v ČR
bez rozlišení silného a slabého provozu</t>
  </si>
  <si>
    <t>Celková nabídková cena bez DPH  - Část 3.</t>
  </si>
  <si>
    <t>Celková nabídková cena bez DPH  - Část 4.</t>
  </si>
  <si>
    <t>Část 3. Třicetikanálová  digitální telefonní linka (ISDN 30)</t>
  </si>
  <si>
    <t>Hovorné služby ISDN 2</t>
  </si>
  <si>
    <t>Jednorázové a stálé poplatky služby ISDN 2</t>
  </si>
  <si>
    <t>Jednorázové a stálé poplatky služby ISDN 30</t>
  </si>
  <si>
    <t>Jednorázové a stálé poplatky Zelená linka / Green line</t>
  </si>
  <si>
    <t>Celková nabídková cena bez DPH  - Část 5.</t>
  </si>
  <si>
    <t>Mezisoučet za hovorné Zelená linka</t>
  </si>
  <si>
    <t>Mezisoučet za poplatky Zelená linka</t>
  </si>
  <si>
    <t>Pokyny pro vyplnění nabídkové ceny hovorného HTS.</t>
  </si>
  <si>
    <t>Pokyny pro vyplnění nabídkové ceny hovorného Zelená linka.</t>
  </si>
  <si>
    <t>Pokyny pro vyplnění nabídkové ceny propojení objektů.</t>
  </si>
  <si>
    <t>Příloha č. 4</t>
  </si>
  <si>
    <t xml:space="preserve">Praha 1 </t>
  </si>
  <si>
    <t xml:space="preserve">Praha 6 </t>
  </si>
  <si>
    <t>Slavíčkova ul.</t>
  </si>
  <si>
    <t>Praha 8 - Chabry</t>
  </si>
  <si>
    <t>Šířka pásma</t>
  </si>
  <si>
    <t>Část 6. Připojení objektů do sítě Internet nesymetrickou rychlostí</t>
  </si>
  <si>
    <t>Jednorázové a stálé poplatky služby lokálního Internetu</t>
  </si>
  <si>
    <t>VÝPOČET NABÍDKOVÉ CENY TELEKOMUNIKAČNÍCH SLUŽEB</t>
  </si>
  <si>
    <t>Cena za měsíc telekomunikačních služeb</t>
  </si>
  <si>
    <t>Cena za 48 měsíců telekomunikačních služeb</t>
  </si>
  <si>
    <t>Mezisoučet za poplatky lokální Internet</t>
  </si>
  <si>
    <t>Celková nabídková cena bez DPH  - Část 6.</t>
  </si>
  <si>
    <t>kbit/s</t>
  </si>
  <si>
    <t>2048/128</t>
  </si>
  <si>
    <t>8192/512</t>
  </si>
  <si>
    <t>Jednorázové a stálé poplatky propojení objektů vzdálený účastník</t>
  </si>
  <si>
    <t>Pokyny pro vyplnění nabídkové ceny připojení objektů do sítě Internet.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</si>
</sst>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164" fontId="2" fillId="24" borderId="16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164" fontId="2" fillId="24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25" borderId="2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164" fontId="2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164" fontId="1" fillId="0" borderId="3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" fillId="25" borderId="3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5" borderId="22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164" fontId="0" fillId="0" borderId="23" xfId="0" applyNumberForma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0" fillId="0" borderId="16" xfId="0" applyFont="1" applyBorder="1" applyAlignment="1">
      <alignment/>
    </xf>
    <xf numFmtId="164" fontId="0" fillId="24" borderId="13" xfId="0" applyNumberFormat="1" applyFill="1" applyBorder="1" applyAlignment="1">
      <alignment horizontal="center"/>
    </xf>
    <xf numFmtId="164" fontId="0" fillId="24" borderId="32" xfId="0" applyNumberForma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164" fontId="0" fillId="24" borderId="16" xfId="0" applyNumberFormat="1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24" borderId="16" xfId="0" applyNumberForma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23" xfId="0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164" fontId="0" fillId="24" borderId="20" xfId="0" applyNumberFormat="1" applyFill="1" applyBorder="1" applyAlignment="1" applyProtection="1">
      <alignment horizontal="center"/>
      <protection/>
    </xf>
    <xf numFmtId="164" fontId="0" fillId="24" borderId="2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164" fontId="0" fillId="24" borderId="23" xfId="0" applyNumberFormat="1" applyFill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164" fontId="0" fillId="24" borderId="21" xfId="0" applyNumberFormat="1" applyFill="1" applyBorder="1" applyAlignment="1" applyProtection="1">
      <alignment horizontal="center"/>
      <protection/>
    </xf>
    <xf numFmtId="164" fontId="0" fillId="0" borderId="39" xfId="0" applyNumberFormat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2" fillId="0" borderId="16" xfId="0" applyNumberFormat="1" applyFont="1" applyFill="1" applyBorder="1" applyAlignment="1">
      <alignment/>
    </xf>
    <xf numFmtId="0" fontId="11" fillId="10" borderId="16" xfId="0" applyFont="1" applyFill="1" applyBorder="1" applyAlignment="1">
      <alignment/>
    </xf>
    <xf numFmtId="0" fontId="12" fillId="10" borderId="16" xfId="0" applyFont="1" applyFill="1" applyBorder="1" applyAlignment="1">
      <alignment/>
    </xf>
    <xf numFmtId="0" fontId="0" fillId="10" borderId="16" xfId="0" applyFill="1" applyBorder="1" applyAlignment="1">
      <alignment/>
    </xf>
    <xf numFmtId="164" fontId="11" fillId="10" borderId="16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64" fontId="0" fillId="24" borderId="40" xfId="0" applyNumberFormat="1" applyFill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4" fontId="0" fillId="24" borderId="35" xfId="0" applyNumberFormat="1" applyFill="1" applyBorder="1" applyAlignment="1">
      <alignment horizontal="center"/>
    </xf>
    <xf numFmtId="164" fontId="0" fillId="24" borderId="36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tabSelected="1" zoomScalePageLayoutView="0" workbookViewId="0" topLeftCell="A1">
      <selection activeCell="A1" sqref="A1"/>
    </sheetView>
  </sheetViews>
  <sheetFormatPr defaultColWidth="37.28125" defaultRowHeight="12.75"/>
  <cols>
    <col min="1" max="1" width="37.28125" style="0" customWidth="1"/>
    <col min="2" max="2" width="19.140625" style="0" customWidth="1"/>
    <col min="3" max="3" width="15.00390625" style="0" bestFit="1" customWidth="1"/>
    <col min="4" max="4" width="23.140625" style="0" bestFit="1" customWidth="1"/>
    <col min="5" max="5" width="23.28125" style="0" bestFit="1" customWidth="1"/>
    <col min="6" max="6" width="20.8515625" style="0" customWidth="1"/>
    <col min="7" max="7" width="33.28125" style="0" customWidth="1"/>
  </cols>
  <sheetData>
    <row r="2" spans="1:7" ht="15.75">
      <c r="A2" s="32" t="s">
        <v>158</v>
      </c>
      <c r="D2" t="s">
        <v>117</v>
      </c>
      <c r="G2" s="33" t="s">
        <v>150</v>
      </c>
    </row>
    <row r="4" ht="15.75">
      <c r="A4" s="32" t="s">
        <v>29</v>
      </c>
    </row>
    <row r="5" ht="13.5" thickBot="1"/>
    <row r="6" spans="1:7" ht="32.25" thickBot="1">
      <c r="A6" s="46" t="s">
        <v>123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2" t="s">
        <v>5</v>
      </c>
    </row>
    <row r="7" spans="1:7" ht="13.5" thickBot="1">
      <c r="A7" s="3"/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5" t="s">
        <v>11</v>
      </c>
    </row>
    <row r="8" spans="1:7" ht="24.75" thickBot="1">
      <c r="A8" s="6" t="s">
        <v>12</v>
      </c>
      <c r="B8" s="7"/>
      <c r="C8" s="8">
        <f>B8*250</f>
        <v>0</v>
      </c>
      <c r="D8" s="8">
        <f>C8*48</f>
        <v>0</v>
      </c>
      <c r="E8" s="9" t="s">
        <v>126</v>
      </c>
      <c r="F8" s="10">
        <v>1</v>
      </c>
      <c r="G8" s="11">
        <f>D8*F8</f>
        <v>0</v>
      </c>
    </row>
    <row r="9" spans="1:7" ht="13.5" thickBot="1">
      <c r="A9" s="12"/>
      <c r="B9" s="13" t="s">
        <v>6</v>
      </c>
      <c r="C9" s="13" t="s">
        <v>13</v>
      </c>
      <c r="D9" s="13" t="s">
        <v>14</v>
      </c>
      <c r="E9" s="13" t="s">
        <v>9</v>
      </c>
      <c r="F9" s="14" t="s">
        <v>10</v>
      </c>
      <c r="G9" s="5" t="s">
        <v>15</v>
      </c>
    </row>
    <row r="10" spans="1:7" ht="36.75" thickBot="1">
      <c r="A10" s="6" t="s">
        <v>16</v>
      </c>
      <c r="B10" s="7"/>
      <c r="C10" s="8">
        <f>B10*85</f>
        <v>0</v>
      </c>
      <c r="D10" s="8">
        <f>C10*48</f>
        <v>0</v>
      </c>
      <c r="E10" s="9" t="s">
        <v>127</v>
      </c>
      <c r="F10" s="10">
        <v>1</v>
      </c>
      <c r="G10" s="11">
        <f>D10*F10</f>
        <v>0</v>
      </c>
    </row>
    <row r="11" spans="1:7" ht="13.5" thickBot="1">
      <c r="A11" s="12"/>
      <c r="B11" s="13" t="s">
        <v>6</v>
      </c>
      <c r="C11" s="13" t="s">
        <v>17</v>
      </c>
      <c r="D11" s="13" t="s">
        <v>18</v>
      </c>
      <c r="E11" s="13" t="s">
        <v>9</v>
      </c>
      <c r="F11" s="14" t="s">
        <v>10</v>
      </c>
      <c r="G11" s="5" t="s">
        <v>19</v>
      </c>
    </row>
    <row r="12" spans="1:7" ht="24.75" thickBot="1">
      <c r="A12" s="39" t="s">
        <v>136</v>
      </c>
      <c r="B12" s="7"/>
      <c r="C12" s="8">
        <f>B12*165</f>
        <v>0</v>
      </c>
      <c r="D12" s="8">
        <f>C12*48</f>
        <v>0</v>
      </c>
      <c r="E12" s="9" t="s">
        <v>128</v>
      </c>
      <c r="F12" s="10">
        <v>1</v>
      </c>
      <c r="G12" s="11">
        <f>D12*F12</f>
        <v>0</v>
      </c>
    </row>
    <row r="13" spans="1:7" ht="13.5" thickBot="1">
      <c r="A13" s="12"/>
      <c r="B13" s="13" t="s">
        <v>6</v>
      </c>
      <c r="C13" s="13" t="s">
        <v>7</v>
      </c>
      <c r="D13" s="13" t="s">
        <v>8</v>
      </c>
      <c r="E13" s="13" t="s">
        <v>9</v>
      </c>
      <c r="F13" s="14" t="s">
        <v>10</v>
      </c>
      <c r="G13" s="5" t="s">
        <v>11</v>
      </c>
    </row>
    <row r="14" spans="1:7" ht="41.25" customHeight="1" thickBot="1">
      <c r="A14" s="15" t="s">
        <v>20</v>
      </c>
      <c r="B14" s="16"/>
      <c r="C14" s="17">
        <f>B14*250</f>
        <v>0</v>
      </c>
      <c r="D14" s="17">
        <f>C14*48</f>
        <v>0</v>
      </c>
      <c r="E14" s="18" t="s">
        <v>129</v>
      </c>
      <c r="F14" s="19">
        <v>1</v>
      </c>
      <c r="G14" s="11">
        <f>D14*F14</f>
        <v>0</v>
      </c>
    </row>
    <row r="15" spans="1:7" ht="12.75">
      <c r="A15" s="20"/>
      <c r="B15" s="21"/>
      <c r="C15" s="21"/>
      <c r="D15" s="21"/>
      <c r="E15" s="22"/>
      <c r="F15" s="23"/>
      <c r="G15" s="21"/>
    </row>
    <row r="16" spans="1:7" ht="13.5" thickBot="1">
      <c r="A16" s="30"/>
      <c r="B16" s="31"/>
      <c r="C16" s="30"/>
      <c r="D16" s="30"/>
      <c r="E16" s="30"/>
      <c r="F16" s="30"/>
      <c r="G16" s="30"/>
    </row>
    <row r="17" spans="5:7" ht="16.5" thickBot="1">
      <c r="E17" s="41" t="s">
        <v>135</v>
      </c>
      <c r="F17" s="42"/>
      <c r="G17" s="43">
        <f>SUM(G8+G10+G12+G14)</f>
        <v>0</v>
      </c>
    </row>
    <row r="18" ht="12.75">
      <c r="A18" s="44" t="s">
        <v>147</v>
      </c>
    </row>
    <row r="19" ht="12.75">
      <c r="A19" t="s">
        <v>46</v>
      </c>
    </row>
    <row r="20" spans="1:3" ht="12.75">
      <c r="A20" s="112" t="s">
        <v>47</v>
      </c>
      <c r="B20" s="112"/>
      <c r="C20" s="112"/>
    </row>
    <row r="21" spans="1:3" ht="12.75">
      <c r="A21" s="113" t="s">
        <v>48</v>
      </c>
      <c r="B21" s="113"/>
      <c r="C21" s="113"/>
    </row>
    <row r="22" spans="1:3" ht="13.5" thickBot="1">
      <c r="A22" s="68"/>
      <c r="B22" s="68"/>
      <c r="C22" s="68"/>
    </row>
    <row r="23" spans="1:7" ht="48" thickBot="1">
      <c r="A23" s="51" t="s">
        <v>124</v>
      </c>
      <c r="B23" s="1" t="s">
        <v>0</v>
      </c>
      <c r="C23" s="1" t="s">
        <v>1</v>
      </c>
      <c r="D23" s="1" t="s">
        <v>2</v>
      </c>
      <c r="E23" s="1" t="s">
        <v>3</v>
      </c>
      <c r="F23" s="1" t="s">
        <v>4</v>
      </c>
      <c r="G23" s="1" t="s">
        <v>5</v>
      </c>
    </row>
    <row r="24" spans="1:7" ht="24">
      <c r="A24" s="114" t="s">
        <v>69</v>
      </c>
      <c r="B24" s="115"/>
      <c r="C24" s="115"/>
      <c r="D24" s="69" t="s">
        <v>87</v>
      </c>
      <c r="E24" s="57" t="s">
        <v>70</v>
      </c>
      <c r="F24" s="57" t="s">
        <v>71</v>
      </c>
      <c r="G24" s="58" t="s">
        <v>72</v>
      </c>
    </row>
    <row r="25" spans="1:7" ht="13.5" thickBot="1">
      <c r="A25" s="59" t="s">
        <v>73</v>
      </c>
      <c r="B25" s="60" t="s">
        <v>75</v>
      </c>
      <c r="C25" s="60" t="s">
        <v>76</v>
      </c>
      <c r="D25" s="60" t="s">
        <v>88</v>
      </c>
      <c r="E25" s="61" t="s">
        <v>78</v>
      </c>
      <c r="F25" s="61" t="s">
        <v>78</v>
      </c>
      <c r="G25" s="62" t="s">
        <v>78</v>
      </c>
    </row>
    <row r="26" spans="1:7" ht="25.5" customHeight="1">
      <c r="A26" s="64" t="s">
        <v>89</v>
      </c>
      <c r="B26" s="64" t="s">
        <v>90</v>
      </c>
      <c r="C26" s="64" t="s">
        <v>91</v>
      </c>
      <c r="D26" s="64" t="s">
        <v>92</v>
      </c>
      <c r="E26" s="70"/>
      <c r="F26" s="71"/>
      <c r="G26" s="72">
        <f>E26+(F26*48)</f>
        <v>0</v>
      </c>
    </row>
    <row r="27" spans="1:7" ht="25.5" customHeight="1">
      <c r="A27" s="73" t="s">
        <v>79</v>
      </c>
      <c r="B27" s="73" t="s">
        <v>93</v>
      </c>
      <c r="C27" s="73" t="s">
        <v>94</v>
      </c>
      <c r="D27" s="64" t="s">
        <v>92</v>
      </c>
      <c r="E27" s="70"/>
      <c r="F27" s="71"/>
      <c r="G27" s="75">
        <f aca="true" t="shared" si="0" ref="G27:G51">E27+(F27*48)</f>
        <v>0</v>
      </c>
    </row>
    <row r="28" spans="1:7" ht="25.5" customHeight="1">
      <c r="A28" s="73" t="s">
        <v>79</v>
      </c>
      <c r="B28" s="73" t="s">
        <v>93</v>
      </c>
      <c r="C28" s="73" t="s">
        <v>94</v>
      </c>
      <c r="D28" s="64" t="s">
        <v>92</v>
      </c>
      <c r="E28" s="70"/>
      <c r="F28" s="71"/>
      <c r="G28" s="75">
        <f t="shared" si="0"/>
        <v>0</v>
      </c>
    </row>
    <row r="29" spans="1:7" ht="25.5" customHeight="1">
      <c r="A29" s="73" t="s">
        <v>79</v>
      </c>
      <c r="B29" s="73" t="s">
        <v>93</v>
      </c>
      <c r="C29" s="73" t="s">
        <v>94</v>
      </c>
      <c r="D29" s="64" t="s">
        <v>92</v>
      </c>
      <c r="E29" s="70"/>
      <c r="F29" s="71"/>
      <c r="G29" s="75">
        <f t="shared" si="0"/>
        <v>0</v>
      </c>
    </row>
    <row r="30" spans="1:7" ht="25.5" customHeight="1">
      <c r="A30" s="73" t="s">
        <v>79</v>
      </c>
      <c r="B30" s="73" t="s">
        <v>93</v>
      </c>
      <c r="C30" s="73" t="s">
        <v>94</v>
      </c>
      <c r="D30" s="64" t="s">
        <v>92</v>
      </c>
      <c r="E30" s="70"/>
      <c r="F30" s="71"/>
      <c r="G30" s="75">
        <f t="shared" si="0"/>
        <v>0</v>
      </c>
    </row>
    <row r="31" spans="1:7" ht="25.5" customHeight="1">
      <c r="A31" s="73" t="s">
        <v>79</v>
      </c>
      <c r="B31" s="73" t="s">
        <v>82</v>
      </c>
      <c r="C31" s="73" t="s">
        <v>83</v>
      </c>
      <c r="D31" s="64" t="s">
        <v>92</v>
      </c>
      <c r="E31" s="70"/>
      <c r="F31" s="71"/>
      <c r="G31" s="75">
        <f t="shared" si="0"/>
        <v>0</v>
      </c>
    </row>
    <row r="32" spans="1:7" ht="25.5" customHeight="1">
      <c r="A32" s="73" t="s">
        <v>79</v>
      </c>
      <c r="B32" s="73" t="s">
        <v>95</v>
      </c>
      <c r="C32" s="73" t="s">
        <v>96</v>
      </c>
      <c r="D32" s="64" t="s">
        <v>92</v>
      </c>
      <c r="E32" s="70"/>
      <c r="F32" s="71"/>
      <c r="G32" s="75">
        <f t="shared" si="0"/>
        <v>0</v>
      </c>
    </row>
    <row r="33" spans="1:7" ht="25.5" customHeight="1">
      <c r="A33" s="73" t="s">
        <v>79</v>
      </c>
      <c r="B33" s="73" t="s">
        <v>95</v>
      </c>
      <c r="C33" s="73" t="s">
        <v>96</v>
      </c>
      <c r="D33" s="64" t="s">
        <v>92</v>
      </c>
      <c r="E33" s="70"/>
      <c r="F33" s="71"/>
      <c r="G33" s="75">
        <f t="shared" si="0"/>
        <v>0</v>
      </c>
    </row>
    <row r="34" spans="1:7" ht="25.5" customHeight="1">
      <c r="A34" s="73" t="s">
        <v>79</v>
      </c>
      <c r="B34" s="73" t="s">
        <v>95</v>
      </c>
      <c r="C34" s="73" t="s">
        <v>96</v>
      </c>
      <c r="D34" s="64" t="s">
        <v>92</v>
      </c>
      <c r="E34" s="70"/>
      <c r="F34" s="71"/>
      <c r="G34" s="75">
        <f t="shared" si="0"/>
        <v>0</v>
      </c>
    </row>
    <row r="35" spans="1:7" ht="25.5" customHeight="1">
      <c r="A35" s="73" t="s">
        <v>79</v>
      </c>
      <c r="B35" s="73" t="s">
        <v>95</v>
      </c>
      <c r="C35" s="73" t="s">
        <v>96</v>
      </c>
      <c r="D35" s="64" t="s">
        <v>92</v>
      </c>
      <c r="E35" s="70"/>
      <c r="F35" s="71"/>
      <c r="G35" s="75">
        <f t="shared" si="0"/>
        <v>0</v>
      </c>
    </row>
    <row r="36" spans="1:7" ht="25.5" customHeight="1">
      <c r="A36" s="73" t="s">
        <v>79</v>
      </c>
      <c r="B36" s="73" t="s">
        <v>95</v>
      </c>
      <c r="C36" s="73" t="s">
        <v>96</v>
      </c>
      <c r="D36" s="64" t="s">
        <v>92</v>
      </c>
      <c r="E36" s="70"/>
      <c r="F36" s="71"/>
      <c r="G36" s="75">
        <f t="shared" si="0"/>
        <v>0</v>
      </c>
    </row>
    <row r="37" spans="1:7" ht="25.5" customHeight="1">
      <c r="A37" s="73" t="s">
        <v>79</v>
      </c>
      <c r="B37" s="73" t="s">
        <v>97</v>
      </c>
      <c r="C37" s="73" t="s">
        <v>98</v>
      </c>
      <c r="D37" s="64" t="s">
        <v>92</v>
      </c>
      <c r="E37" s="70"/>
      <c r="F37" s="71"/>
      <c r="G37" s="75">
        <f t="shared" si="0"/>
        <v>0</v>
      </c>
    </row>
    <row r="38" spans="1:7" ht="25.5" customHeight="1">
      <c r="A38" s="73" t="s">
        <v>79</v>
      </c>
      <c r="B38" s="73" t="s">
        <v>97</v>
      </c>
      <c r="C38" s="73" t="s">
        <v>98</v>
      </c>
      <c r="D38" s="64" t="s">
        <v>92</v>
      </c>
      <c r="E38" s="70"/>
      <c r="F38" s="71"/>
      <c r="G38" s="75">
        <f t="shared" si="0"/>
        <v>0</v>
      </c>
    </row>
    <row r="39" spans="1:7" ht="25.5" customHeight="1">
      <c r="A39" s="73" t="s">
        <v>79</v>
      </c>
      <c r="B39" s="73" t="s">
        <v>97</v>
      </c>
      <c r="C39" s="73" t="s">
        <v>98</v>
      </c>
      <c r="D39" s="64" t="s">
        <v>92</v>
      </c>
      <c r="E39" s="70"/>
      <c r="F39" s="71"/>
      <c r="G39" s="75">
        <f t="shared" si="0"/>
        <v>0</v>
      </c>
    </row>
    <row r="40" spans="1:7" ht="25.5" customHeight="1">
      <c r="A40" s="73" t="s">
        <v>79</v>
      </c>
      <c r="B40" s="73" t="s">
        <v>97</v>
      </c>
      <c r="C40" s="73" t="s">
        <v>98</v>
      </c>
      <c r="D40" s="64" t="s">
        <v>92</v>
      </c>
      <c r="E40" s="70"/>
      <c r="F40" s="71"/>
      <c r="G40" s="75">
        <f t="shared" si="0"/>
        <v>0</v>
      </c>
    </row>
    <row r="41" spans="1:7" ht="25.5" customHeight="1">
      <c r="A41" s="73" t="s">
        <v>79</v>
      </c>
      <c r="B41" s="73" t="s">
        <v>80</v>
      </c>
      <c r="C41" s="73" t="s">
        <v>81</v>
      </c>
      <c r="D41" s="64" t="s">
        <v>92</v>
      </c>
      <c r="E41" s="70"/>
      <c r="F41" s="71"/>
      <c r="G41" s="75">
        <f t="shared" si="0"/>
        <v>0</v>
      </c>
    </row>
    <row r="42" spans="1:7" ht="25.5" customHeight="1">
      <c r="A42" s="73" t="s">
        <v>79</v>
      </c>
      <c r="B42" s="73" t="s">
        <v>80</v>
      </c>
      <c r="C42" s="73" t="s">
        <v>81</v>
      </c>
      <c r="D42" s="64" t="s">
        <v>92</v>
      </c>
      <c r="E42" s="70"/>
      <c r="F42" s="71"/>
      <c r="G42" s="75">
        <f t="shared" si="0"/>
        <v>0</v>
      </c>
    </row>
    <row r="43" spans="1:7" ht="25.5" customHeight="1">
      <c r="A43" s="73" t="s">
        <v>79</v>
      </c>
      <c r="B43" s="73" t="s">
        <v>80</v>
      </c>
      <c r="C43" s="73" t="s">
        <v>81</v>
      </c>
      <c r="D43" s="64" t="s">
        <v>92</v>
      </c>
      <c r="E43" s="70"/>
      <c r="F43" s="71"/>
      <c r="G43" s="75">
        <f t="shared" si="0"/>
        <v>0</v>
      </c>
    </row>
    <row r="44" spans="1:7" ht="25.5" customHeight="1">
      <c r="A44" s="73" t="s">
        <v>79</v>
      </c>
      <c r="B44" s="73" t="s">
        <v>80</v>
      </c>
      <c r="C44" s="73" t="s">
        <v>81</v>
      </c>
      <c r="D44" s="64" t="s">
        <v>92</v>
      </c>
      <c r="E44" s="70"/>
      <c r="F44" s="71"/>
      <c r="G44" s="75">
        <f t="shared" si="0"/>
        <v>0</v>
      </c>
    </row>
    <row r="45" spans="1:7" ht="25.5" customHeight="1">
      <c r="A45" s="73" t="s">
        <v>79</v>
      </c>
      <c r="B45" s="73" t="s">
        <v>80</v>
      </c>
      <c r="C45" s="73" t="s">
        <v>81</v>
      </c>
      <c r="D45" s="64" t="s">
        <v>92</v>
      </c>
      <c r="E45" s="70"/>
      <c r="F45" s="71"/>
      <c r="G45" s="75">
        <f t="shared" si="0"/>
        <v>0</v>
      </c>
    </row>
    <row r="46" spans="1:7" ht="25.5" customHeight="1">
      <c r="A46" s="73" t="s">
        <v>99</v>
      </c>
      <c r="B46" s="73" t="s">
        <v>100</v>
      </c>
      <c r="C46" s="73">
        <v>201</v>
      </c>
      <c r="D46" s="64" t="s">
        <v>92</v>
      </c>
      <c r="E46" s="70"/>
      <c r="F46" s="71"/>
      <c r="G46" s="75">
        <f t="shared" si="0"/>
        <v>0</v>
      </c>
    </row>
    <row r="47" spans="1:7" ht="25.5" customHeight="1">
      <c r="A47" s="73" t="s">
        <v>99</v>
      </c>
      <c r="B47" s="73" t="s">
        <v>100</v>
      </c>
      <c r="C47" s="73">
        <v>201</v>
      </c>
      <c r="D47" s="64" t="s">
        <v>92</v>
      </c>
      <c r="E47" s="70"/>
      <c r="F47" s="71"/>
      <c r="G47" s="75">
        <f t="shared" si="0"/>
        <v>0</v>
      </c>
    </row>
    <row r="48" spans="1:7" ht="25.5" customHeight="1">
      <c r="A48" s="73" t="s">
        <v>99</v>
      </c>
      <c r="B48" s="73" t="s">
        <v>100</v>
      </c>
      <c r="C48" s="73">
        <v>201</v>
      </c>
      <c r="D48" s="64" t="s">
        <v>92</v>
      </c>
      <c r="E48" s="70"/>
      <c r="F48" s="71"/>
      <c r="G48" s="75">
        <f t="shared" si="0"/>
        <v>0</v>
      </c>
    </row>
    <row r="49" spans="1:7" ht="25.5" customHeight="1">
      <c r="A49" s="73" t="s">
        <v>99</v>
      </c>
      <c r="B49" s="73" t="s">
        <v>100</v>
      </c>
      <c r="C49" s="73">
        <v>201</v>
      </c>
      <c r="D49" s="64" t="s">
        <v>92</v>
      </c>
      <c r="E49" s="70"/>
      <c r="F49" s="71"/>
      <c r="G49" s="75">
        <f t="shared" si="0"/>
        <v>0</v>
      </c>
    </row>
    <row r="50" spans="1:7" ht="25.5" customHeight="1">
      <c r="A50" s="73" t="s">
        <v>79</v>
      </c>
      <c r="B50" s="73" t="s">
        <v>101</v>
      </c>
      <c r="C50" s="73" t="s">
        <v>102</v>
      </c>
      <c r="D50" s="64" t="s">
        <v>92</v>
      </c>
      <c r="E50" s="70"/>
      <c r="F50" s="71"/>
      <c r="G50" s="75">
        <f t="shared" si="0"/>
        <v>0</v>
      </c>
    </row>
    <row r="51" spans="1:7" ht="25.5" customHeight="1">
      <c r="A51" s="73" t="s">
        <v>79</v>
      </c>
      <c r="B51" s="73" t="s">
        <v>101</v>
      </c>
      <c r="C51" s="73" t="s">
        <v>102</v>
      </c>
      <c r="D51" s="64" t="s">
        <v>92</v>
      </c>
      <c r="E51" s="70"/>
      <c r="F51" s="71"/>
      <c r="G51" s="75">
        <f t="shared" si="0"/>
        <v>0</v>
      </c>
    </row>
    <row r="52" spans="1:7" ht="25.5" customHeight="1">
      <c r="A52" s="73" t="s">
        <v>103</v>
      </c>
      <c r="B52" s="73" t="s">
        <v>104</v>
      </c>
      <c r="C52" s="73">
        <v>2686</v>
      </c>
      <c r="D52" s="64" t="s">
        <v>92</v>
      </c>
      <c r="E52" s="70"/>
      <c r="F52" s="71"/>
      <c r="G52" s="75">
        <f>E52+(F52*48)</f>
        <v>0</v>
      </c>
    </row>
    <row r="53" spans="1:7" ht="25.5" customHeight="1">
      <c r="A53" s="73" t="s">
        <v>105</v>
      </c>
      <c r="B53" s="73" t="s">
        <v>106</v>
      </c>
      <c r="C53" s="73" t="s">
        <v>107</v>
      </c>
      <c r="D53" s="64" t="s">
        <v>92</v>
      </c>
      <c r="E53" s="70"/>
      <c r="F53" s="71"/>
      <c r="G53" s="75">
        <f>E53+(F53*48)</f>
        <v>0</v>
      </c>
    </row>
    <row r="54" spans="1:7" s="78" customFormat="1" ht="15" customHeight="1" thickBot="1">
      <c r="A54" s="77"/>
      <c r="B54" s="77"/>
      <c r="C54" s="77"/>
      <c r="D54" s="77"/>
      <c r="E54" s="48"/>
      <c r="F54" s="48"/>
      <c r="G54" s="49"/>
    </row>
    <row r="55" spans="5:7" ht="16.5" thickBot="1">
      <c r="E55" s="41" t="s">
        <v>134</v>
      </c>
      <c r="F55" s="42"/>
      <c r="G55" s="43">
        <f>SUM(G26+G27+G28+G29+G30+G31+G32+G33+G34+G35+G36+G37+G38+G39+G40+G41+G42+G43+G44+G45+G46+G47+G48+G49+G50+G51+G52+G53)</f>
        <v>0</v>
      </c>
    </row>
    <row r="59" spans="1:4" ht="18">
      <c r="A59" s="91" t="s">
        <v>159</v>
      </c>
      <c r="B59" s="92"/>
      <c r="C59" s="93"/>
      <c r="D59" s="94">
        <f>(C8+C10+C12+C14)+(F26+F27+F28+F29+F30+F31+F32+F33+F34+F35+F36+F37+F38+F39+F40+F41+F42+F43+F44+F45+F46+F47+F48+F49+F50+F51+F52+F53)</f>
        <v>0</v>
      </c>
    </row>
    <row r="60" spans="1:4" ht="18">
      <c r="A60" s="91" t="s">
        <v>160</v>
      </c>
      <c r="B60" s="92"/>
      <c r="C60" s="93"/>
      <c r="D60" s="94">
        <f>D59*48</f>
        <v>0</v>
      </c>
    </row>
    <row r="61" spans="1:4" ht="18">
      <c r="A61" s="91" t="s">
        <v>121</v>
      </c>
      <c r="B61" s="92"/>
      <c r="C61" s="93"/>
      <c r="D61" s="94">
        <f>SUM(E26:E53,)</f>
        <v>0</v>
      </c>
    </row>
    <row r="62" spans="1:4" ht="18">
      <c r="A62" s="95"/>
      <c r="B62" s="95"/>
      <c r="C62" s="78"/>
      <c r="D62" s="95"/>
    </row>
    <row r="63" spans="1:4" ht="18">
      <c r="A63" s="116" t="s">
        <v>131</v>
      </c>
      <c r="B63" s="117"/>
      <c r="C63" s="118"/>
      <c r="D63" s="94">
        <f>D60+D61</f>
        <v>0</v>
      </c>
    </row>
    <row r="64" spans="1:4" ht="18">
      <c r="A64" s="92" t="s">
        <v>122</v>
      </c>
      <c r="B64" s="92"/>
      <c r="C64" s="93"/>
      <c r="D64" s="96">
        <f>D63*0.21</f>
        <v>0</v>
      </c>
    </row>
    <row r="65" spans="1:4" ht="18">
      <c r="A65" s="97" t="s">
        <v>130</v>
      </c>
      <c r="B65" s="98"/>
      <c r="C65" s="99"/>
      <c r="D65" s="100">
        <f>D63+D64</f>
        <v>0</v>
      </c>
    </row>
  </sheetData>
  <sheetProtection password="DB0E" sheet="1"/>
  <protectedRanges>
    <protectedRange sqref="B8 B10 B12 B14 E26 E27 E28:F53 F26 F27" name="HTS"/>
  </protectedRanges>
  <mergeCells count="4">
    <mergeCell ref="A20:C20"/>
    <mergeCell ref="A21:C21"/>
    <mergeCell ref="A24:C24"/>
    <mergeCell ref="A63:C63"/>
  </mergeCells>
  <printOptions/>
  <pageMargins left="0.33" right="0.29" top="0.39" bottom="0.39" header="0.31" footer="0.28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21.57421875" style="0" customWidth="1"/>
    <col min="3" max="3" width="16.00390625" style="0" bestFit="1" customWidth="1"/>
    <col min="4" max="4" width="24.140625" style="0" bestFit="1" customWidth="1"/>
    <col min="5" max="5" width="35.7109375" style="0" bestFit="1" customWidth="1"/>
    <col min="6" max="6" width="11.421875" style="0" customWidth="1"/>
    <col min="7" max="7" width="34.421875" style="0" bestFit="1" customWidth="1"/>
  </cols>
  <sheetData>
    <row r="1" spans="1:7" ht="15.75">
      <c r="A1" s="32"/>
      <c r="G1" s="33"/>
    </row>
    <row r="2" spans="1:7" ht="15.75">
      <c r="A2" s="32" t="s">
        <v>158</v>
      </c>
      <c r="D2" t="s">
        <v>118</v>
      </c>
      <c r="G2" s="33" t="s">
        <v>150</v>
      </c>
    </row>
    <row r="3" spans="1:7" ht="15.75">
      <c r="A3" s="32"/>
      <c r="G3" s="33"/>
    </row>
    <row r="4" ht="15.75">
      <c r="A4" s="32" t="s">
        <v>29</v>
      </c>
    </row>
    <row r="5" ht="13.5" thickBot="1"/>
    <row r="6" spans="1:7" ht="15.75">
      <c r="A6" s="34" t="s">
        <v>140</v>
      </c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  <c r="G6" s="36" t="s">
        <v>5</v>
      </c>
    </row>
    <row r="7" spans="1:7" ht="12.75">
      <c r="A7" s="12"/>
      <c r="B7" s="13" t="s">
        <v>6</v>
      </c>
      <c r="C7" s="13" t="s">
        <v>30</v>
      </c>
      <c r="D7" s="13" t="s">
        <v>31</v>
      </c>
      <c r="E7" s="13" t="s">
        <v>9</v>
      </c>
      <c r="F7" s="13" t="s">
        <v>10</v>
      </c>
      <c r="G7" s="37" t="s">
        <v>32</v>
      </c>
    </row>
    <row r="8" spans="1:7" ht="24">
      <c r="A8" s="6" t="s">
        <v>12</v>
      </c>
      <c r="B8" s="7">
        <v>1</v>
      </c>
      <c r="C8" s="8">
        <f>B8*170</f>
        <v>170</v>
      </c>
      <c r="D8" s="8">
        <f>C8*48</f>
        <v>8160</v>
      </c>
      <c r="E8" s="9" t="s">
        <v>126</v>
      </c>
      <c r="F8" s="27">
        <v>1</v>
      </c>
      <c r="G8" s="38">
        <f>D8*F8</f>
        <v>8160</v>
      </c>
    </row>
    <row r="9" spans="1:7" ht="12.75">
      <c r="A9" s="12"/>
      <c r="B9" s="13" t="s">
        <v>6</v>
      </c>
      <c r="C9" s="13" t="s">
        <v>33</v>
      </c>
      <c r="D9" s="13" t="s">
        <v>34</v>
      </c>
      <c r="E9" s="13" t="s">
        <v>9</v>
      </c>
      <c r="F9" s="14" t="s">
        <v>10</v>
      </c>
      <c r="G9" s="37" t="s">
        <v>35</v>
      </c>
    </row>
    <row r="10" spans="1:7" ht="36">
      <c r="A10" s="6" t="s">
        <v>16</v>
      </c>
      <c r="B10" s="7"/>
      <c r="C10" s="8">
        <f>B10*50</f>
        <v>0</v>
      </c>
      <c r="D10" s="8">
        <f>C10*48</f>
        <v>0</v>
      </c>
      <c r="E10" s="9" t="s">
        <v>127</v>
      </c>
      <c r="F10" s="27">
        <v>1</v>
      </c>
      <c r="G10" s="38">
        <f>D10*F10</f>
        <v>0</v>
      </c>
    </row>
    <row r="11" spans="1:7" ht="12.75">
      <c r="A11" s="12"/>
      <c r="B11" s="13" t="s">
        <v>6</v>
      </c>
      <c r="C11" s="13" t="s">
        <v>36</v>
      </c>
      <c r="D11" s="13" t="s">
        <v>37</v>
      </c>
      <c r="E11" s="13" t="s">
        <v>9</v>
      </c>
      <c r="F11" s="14" t="s">
        <v>10</v>
      </c>
      <c r="G11" s="37" t="s">
        <v>38</v>
      </c>
    </row>
    <row r="12" spans="1:7" ht="48">
      <c r="A12" s="6" t="s">
        <v>39</v>
      </c>
      <c r="B12" s="7"/>
      <c r="C12" s="8">
        <f>B12*1800</f>
        <v>0</v>
      </c>
      <c r="D12" s="8">
        <f>C12*48</f>
        <v>0</v>
      </c>
      <c r="E12" s="9" t="s">
        <v>132</v>
      </c>
      <c r="F12" s="27">
        <v>1</v>
      </c>
      <c r="G12" s="38">
        <f>D12*F12</f>
        <v>0</v>
      </c>
    </row>
    <row r="13" spans="1:7" ht="12.75">
      <c r="A13" s="28"/>
      <c r="B13" s="13" t="s">
        <v>6</v>
      </c>
      <c r="C13" s="13" t="s">
        <v>40</v>
      </c>
      <c r="D13" s="13" t="s">
        <v>41</v>
      </c>
      <c r="E13" s="13" t="s">
        <v>9</v>
      </c>
      <c r="F13" s="13" t="s">
        <v>10</v>
      </c>
      <c r="G13" s="37" t="s">
        <v>42</v>
      </c>
    </row>
    <row r="14" spans="1:7" ht="29.25" customHeight="1">
      <c r="A14" s="39" t="s">
        <v>43</v>
      </c>
      <c r="B14" s="7"/>
      <c r="C14" s="8">
        <f>B14*30</f>
        <v>0</v>
      </c>
      <c r="D14" s="8">
        <f>C14*48</f>
        <v>0</v>
      </c>
      <c r="E14" s="9" t="s">
        <v>128</v>
      </c>
      <c r="F14" s="27">
        <v>1</v>
      </c>
      <c r="G14" s="38">
        <f>D14*F14</f>
        <v>0</v>
      </c>
    </row>
    <row r="15" spans="1:7" ht="12.75">
      <c r="A15" s="12"/>
      <c r="B15" s="13" t="s">
        <v>6</v>
      </c>
      <c r="C15" s="13" t="s">
        <v>40</v>
      </c>
      <c r="D15" s="13" t="s">
        <v>41</v>
      </c>
      <c r="E15" s="13" t="s">
        <v>9</v>
      </c>
      <c r="F15" s="13" t="s">
        <v>10</v>
      </c>
      <c r="G15" s="37" t="s">
        <v>42</v>
      </c>
    </row>
    <row r="16" spans="1:7" ht="29.25" customHeight="1" thickBot="1">
      <c r="A16" s="15" t="s">
        <v>20</v>
      </c>
      <c r="B16" s="16"/>
      <c r="C16" s="17">
        <f>B16*30</f>
        <v>0</v>
      </c>
      <c r="D16" s="17">
        <f>C16*48</f>
        <v>0</v>
      </c>
      <c r="E16" s="18" t="s">
        <v>129</v>
      </c>
      <c r="F16" s="29">
        <v>1</v>
      </c>
      <c r="G16" s="40">
        <f>D16*F16</f>
        <v>0</v>
      </c>
    </row>
    <row r="17" spans="1:7" ht="13.5" thickBot="1">
      <c r="A17" s="30"/>
      <c r="B17" s="31"/>
      <c r="C17" s="30"/>
      <c r="D17" s="30"/>
      <c r="E17" s="30"/>
      <c r="F17" s="30"/>
      <c r="G17" s="30"/>
    </row>
    <row r="18" spans="5:7" ht="16.5" thickBot="1">
      <c r="E18" s="41" t="s">
        <v>44</v>
      </c>
      <c r="F18" s="42"/>
      <c r="G18" s="43">
        <f>SUM(G8,G10,G12,G14,G16)</f>
        <v>8160</v>
      </c>
    </row>
    <row r="19" ht="12.75">
      <c r="A19" s="44" t="s">
        <v>45</v>
      </c>
    </row>
    <row r="20" ht="12.75">
      <c r="A20" t="s">
        <v>46</v>
      </c>
    </row>
    <row r="21" spans="1:3" ht="12.75">
      <c r="A21" s="112" t="s">
        <v>47</v>
      </c>
      <c r="B21" s="112"/>
      <c r="C21" s="112"/>
    </row>
    <row r="22" spans="1:3" ht="12.75">
      <c r="A22" s="113" t="s">
        <v>48</v>
      </c>
      <c r="B22" s="113"/>
      <c r="C22" s="113"/>
    </row>
    <row r="23" ht="13.5" thickBot="1"/>
    <row r="24" spans="1:7" ht="31.5">
      <c r="A24" s="51" t="s">
        <v>141</v>
      </c>
      <c r="B24" s="79" t="s">
        <v>0</v>
      </c>
      <c r="C24" s="79" t="s">
        <v>1</v>
      </c>
      <c r="D24" s="79" t="s">
        <v>2</v>
      </c>
      <c r="E24" s="79" t="s">
        <v>3</v>
      </c>
      <c r="F24" s="79" t="s">
        <v>4</v>
      </c>
      <c r="G24" s="55" t="s">
        <v>5</v>
      </c>
    </row>
    <row r="25" spans="1:7" ht="24">
      <c r="A25" s="114" t="s">
        <v>69</v>
      </c>
      <c r="B25" s="115"/>
      <c r="C25" s="115"/>
      <c r="D25" s="56" t="s">
        <v>108</v>
      </c>
      <c r="E25" s="57" t="s">
        <v>70</v>
      </c>
      <c r="F25" s="57" t="s">
        <v>71</v>
      </c>
      <c r="G25" s="58" t="s">
        <v>72</v>
      </c>
    </row>
    <row r="26" spans="1:7" ht="24.75" thickBot="1">
      <c r="A26" s="59" t="s">
        <v>73</v>
      </c>
      <c r="B26" s="60" t="s">
        <v>75</v>
      </c>
      <c r="C26" s="60" t="s">
        <v>76</v>
      </c>
      <c r="D26" s="60" t="s">
        <v>77</v>
      </c>
      <c r="E26" s="61" t="s">
        <v>78</v>
      </c>
      <c r="F26" s="61" t="s">
        <v>78</v>
      </c>
      <c r="G26" s="62" t="s">
        <v>78</v>
      </c>
    </row>
    <row r="27" spans="1:7" ht="23.25" customHeight="1">
      <c r="A27" s="80" t="s">
        <v>79</v>
      </c>
      <c r="B27" s="73" t="s">
        <v>80</v>
      </c>
      <c r="C27" s="73" t="s">
        <v>81</v>
      </c>
      <c r="D27" s="64" t="s">
        <v>109</v>
      </c>
      <c r="E27" s="70"/>
      <c r="F27" s="71"/>
      <c r="G27" s="72">
        <f aca="true" t="shared" si="0" ref="G27:G46">E27+(F27*48)</f>
        <v>0</v>
      </c>
    </row>
    <row r="28" spans="1:7" ht="23.25" customHeight="1">
      <c r="A28" s="80" t="s">
        <v>79</v>
      </c>
      <c r="B28" s="73" t="s">
        <v>80</v>
      </c>
      <c r="C28" s="73" t="s">
        <v>81</v>
      </c>
      <c r="D28" s="64" t="s">
        <v>109</v>
      </c>
      <c r="E28" s="74"/>
      <c r="F28" s="71"/>
      <c r="G28" s="75">
        <f t="shared" si="0"/>
        <v>0</v>
      </c>
    </row>
    <row r="29" spans="1:7" ht="23.25" customHeight="1">
      <c r="A29" s="80" t="s">
        <v>79</v>
      </c>
      <c r="B29" s="73" t="s">
        <v>80</v>
      </c>
      <c r="C29" s="73" t="s">
        <v>81</v>
      </c>
      <c r="D29" s="64" t="s">
        <v>109</v>
      </c>
      <c r="E29" s="74"/>
      <c r="F29" s="71"/>
      <c r="G29" s="75">
        <f t="shared" si="0"/>
        <v>0</v>
      </c>
    </row>
    <row r="30" spans="1:7" ht="23.25" customHeight="1">
      <c r="A30" s="80" t="s">
        <v>79</v>
      </c>
      <c r="B30" s="73" t="s">
        <v>80</v>
      </c>
      <c r="C30" s="73" t="s">
        <v>81</v>
      </c>
      <c r="D30" s="64" t="s">
        <v>109</v>
      </c>
      <c r="E30" s="74"/>
      <c r="F30" s="71"/>
      <c r="G30" s="75">
        <f t="shared" si="0"/>
        <v>0</v>
      </c>
    </row>
    <row r="31" spans="1:7" ht="23.25" customHeight="1">
      <c r="A31" s="80" t="s">
        <v>79</v>
      </c>
      <c r="B31" s="73" t="s">
        <v>80</v>
      </c>
      <c r="C31" s="73" t="s">
        <v>81</v>
      </c>
      <c r="D31" s="64" t="s">
        <v>109</v>
      </c>
      <c r="E31" s="76"/>
      <c r="F31" s="71"/>
      <c r="G31" s="75">
        <f t="shared" si="0"/>
        <v>0</v>
      </c>
    </row>
    <row r="32" spans="1:7" ht="23.25" customHeight="1">
      <c r="A32" s="80" t="s">
        <v>79</v>
      </c>
      <c r="B32" s="73" t="s">
        <v>80</v>
      </c>
      <c r="C32" s="73" t="s">
        <v>81</v>
      </c>
      <c r="D32" s="64" t="s">
        <v>109</v>
      </c>
      <c r="E32" s="76"/>
      <c r="F32" s="71"/>
      <c r="G32" s="75">
        <f t="shared" si="0"/>
        <v>0</v>
      </c>
    </row>
    <row r="33" spans="1:7" ht="23.25" customHeight="1">
      <c r="A33" s="80" t="s">
        <v>79</v>
      </c>
      <c r="B33" s="73" t="s">
        <v>80</v>
      </c>
      <c r="C33" s="73" t="s">
        <v>81</v>
      </c>
      <c r="D33" s="64" t="s">
        <v>109</v>
      </c>
      <c r="E33" s="76"/>
      <c r="F33" s="71"/>
      <c r="G33" s="75">
        <f t="shared" si="0"/>
        <v>0</v>
      </c>
    </row>
    <row r="34" spans="1:7" ht="23.25" customHeight="1">
      <c r="A34" s="80" t="s">
        <v>79</v>
      </c>
      <c r="B34" s="73" t="s">
        <v>80</v>
      </c>
      <c r="C34" s="73" t="s">
        <v>81</v>
      </c>
      <c r="D34" s="64" t="s">
        <v>109</v>
      </c>
      <c r="E34" s="76"/>
      <c r="F34" s="71"/>
      <c r="G34" s="75">
        <f t="shared" si="0"/>
        <v>0</v>
      </c>
    </row>
    <row r="35" spans="1:7" ht="23.25" customHeight="1">
      <c r="A35" s="80" t="s">
        <v>79</v>
      </c>
      <c r="B35" s="73" t="s">
        <v>80</v>
      </c>
      <c r="C35" s="73" t="s">
        <v>81</v>
      </c>
      <c r="D35" s="64" t="s">
        <v>109</v>
      </c>
      <c r="E35" s="76"/>
      <c r="F35" s="71"/>
      <c r="G35" s="75">
        <f t="shared" si="0"/>
        <v>0</v>
      </c>
    </row>
    <row r="36" spans="1:7" ht="23.25" customHeight="1">
      <c r="A36" s="80" t="s">
        <v>79</v>
      </c>
      <c r="B36" s="73" t="s">
        <v>80</v>
      </c>
      <c r="C36" s="73" t="s">
        <v>81</v>
      </c>
      <c r="D36" s="64" t="s">
        <v>109</v>
      </c>
      <c r="E36" s="76"/>
      <c r="F36" s="71"/>
      <c r="G36" s="75">
        <f t="shared" si="0"/>
        <v>0</v>
      </c>
    </row>
    <row r="37" spans="1:7" ht="23.25" customHeight="1">
      <c r="A37" s="80" t="s">
        <v>79</v>
      </c>
      <c r="B37" s="73" t="s">
        <v>80</v>
      </c>
      <c r="C37" s="73" t="s">
        <v>81</v>
      </c>
      <c r="D37" s="64" t="s">
        <v>109</v>
      </c>
      <c r="E37" s="76"/>
      <c r="F37" s="71"/>
      <c r="G37" s="75">
        <f t="shared" si="0"/>
        <v>0</v>
      </c>
    </row>
    <row r="38" spans="1:7" ht="23.25" customHeight="1">
      <c r="A38" s="80" t="s">
        <v>79</v>
      </c>
      <c r="B38" s="73" t="s">
        <v>80</v>
      </c>
      <c r="C38" s="73" t="s">
        <v>81</v>
      </c>
      <c r="D38" s="64" t="s">
        <v>109</v>
      </c>
      <c r="E38" s="76"/>
      <c r="F38" s="71"/>
      <c r="G38" s="75">
        <f t="shared" si="0"/>
        <v>0</v>
      </c>
    </row>
    <row r="39" spans="1:7" ht="23.25" customHeight="1">
      <c r="A39" s="80" t="s">
        <v>79</v>
      </c>
      <c r="B39" s="73" t="s">
        <v>80</v>
      </c>
      <c r="C39" s="73" t="s">
        <v>81</v>
      </c>
      <c r="D39" s="64" t="s">
        <v>109</v>
      </c>
      <c r="E39" s="76"/>
      <c r="F39" s="71"/>
      <c r="G39" s="75">
        <f t="shared" si="0"/>
        <v>0</v>
      </c>
    </row>
    <row r="40" spans="1:7" ht="23.25" customHeight="1">
      <c r="A40" s="80" t="s">
        <v>79</v>
      </c>
      <c r="B40" s="73" t="s">
        <v>95</v>
      </c>
      <c r="C40" s="73" t="s">
        <v>96</v>
      </c>
      <c r="D40" s="64" t="s">
        <v>109</v>
      </c>
      <c r="E40" s="76"/>
      <c r="F40" s="71"/>
      <c r="G40" s="75">
        <f t="shared" si="0"/>
        <v>0</v>
      </c>
    </row>
    <row r="41" spans="1:7" ht="23.25" customHeight="1">
      <c r="A41" s="80" t="s">
        <v>89</v>
      </c>
      <c r="B41" s="73" t="s">
        <v>90</v>
      </c>
      <c r="C41" s="73" t="s">
        <v>91</v>
      </c>
      <c r="D41" s="64" t="s">
        <v>110</v>
      </c>
      <c r="E41" s="76"/>
      <c r="F41" s="71"/>
      <c r="G41" s="75">
        <f t="shared" si="0"/>
        <v>0</v>
      </c>
    </row>
    <row r="42" spans="1:7" ht="23.25" customHeight="1">
      <c r="A42" s="80" t="s">
        <v>89</v>
      </c>
      <c r="B42" s="73" t="s">
        <v>90</v>
      </c>
      <c r="C42" s="73" t="s">
        <v>91</v>
      </c>
      <c r="D42" s="64" t="s">
        <v>110</v>
      </c>
      <c r="E42" s="76"/>
      <c r="F42" s="71"/>
      <c r="G42" s="75">
        <f t="shared" si="0"/>
        <v>0</v>
      </c>
    </row>
    <row r="43" spans="1:7" ht="23.25" customHeight="1">
      <c r="A43" s="80" t="s">
        <v>79</v>
      </c>
      <c r="B43" s="81" t="s">
        <v>97</v>
      </c>
      <c r="C43" s="81" t="s">
        <v>98</v>
      </c>
      <c r="D43" s="64" t="s">
        <v>109</v>
      </c>
      <c r="E43" s="76"/>
      <c r="F43" s="71"/>
      <c r="G43" s="75">
        <f t="shared" si="0"/>
        <v>0</v>
      </c>
    </row>
    <row r="44" spans="1:7" ht="23.25" customHeight="1">
      <c r="A44" s="80" t="s">
        <v>111</v>
      </c>
      <c r="B44" s="73" t="s">
        <v>112</v>
      </c>
      <c r="C44" s="73">
        <v>1702</v>
      </c>
      <c r="D44" s="64" t="s">
        <v>109</v>
      </c>
      <c r="E44" s="76"/>
      <c r="F44" s="71"/>
      <c r="G44" s="75">
        <f t="shared" si="0"/>
        <v>0</v>
      </c>
    </row>
    <row r="45" spans="1:7" ht="23.25" customHeight="1">
      <c r="A45" s="80" t="s">
        <v>111</v>
      </c>
      <c r="B45" s="73" t="s">
        <v>112</v>
      </c>
      <c r="C45" s="73">
        <v>1702</v>
      </c>
      <c r="D45" s="64" t="s">
        <v>110</v>
      </c>
      <c r="E45" s="76"/>
      <c r="F45" s="71"/>
      <c r="G45" s="75">
        <f t="shared" si="0"/>
        <v>0</v>
      </c>
    </row>
    <row r="46" spans="1:7" ht="23.25" customHeight="1" thickBot="1">
      <c r="A46" s="65" t="s">
        <v>99</v>
      </c>
      <c r="B46" s="67" t="s">
        <v>100</v>
      </c>
      <c r="C46" s="67">
        <v>201</v>
      </c>
      <c r="D46" s="82" t="s">
        <v>110</v>
      </c>
      <c r="E46" s="83"/>
      <c r="F46" s="84"/>
      <c r="G46" s="85">
        <f t="shared" si="0"/>
        <v>0</v>
      </c>
    </row>
    <row r="47" spans="1:7" ht="23.25" customHeight="1" thickBot="1">
      <c r="A47" s="47"/>
      <c r="B47" s="47"/>
      <c r="C47" s="47"/>
      <c r="D47" s="47"/>
      <c r="E47" s="48"/>
      <c r="F47" s="49"/>
      <c r="G47" s="50"/>
    </row>
    <row r="48" spans="1:7" ht="23.25" customHeight="1" thickBot="1">
      <c r="A48" s="47"/>
      <c r="B48" s="47"/>
      <c r="C48" s="47"/>
      <c r="D48" s="47"/>
      <c r="E48" s="41" t="s">
        <v>113</v>
      </c>
      <c r="F48" s="42"/>
      <c r="G48" s="43">
        <f>SUM(G27:G46)</f>
        <v>0</v>
      </c>
    </row>
    <row r="52" spans="1:4" ht="18">
      <c r="A52" s="91" t="s">
        <v>159</v>
      </c>
      <c r="B52" s="92"/>
      <c r="C52" s="93"/>
      <c r="D52" s="94">
        <f>(C8+C10+C12+C14+C16)+(F27+F28+F29+F30+F31+F32+F33+F34+F35+F36+F37+F38+F39+F40+F41+F42+F43+F44+F45+F46)</f>
        <v>170</v>
      </c>
    </row>
    <row r="53" spans="1:4" ht="18">
      <c r="A53" s="91" t="s">
        <v>160</v>
      </c>
      <c r="B53" s="92"/>
      <c r="C53" s="93"/>
      <c r="D53" s="94">
        <f>D52*48</f>
        <v>8160</v>
      </c>
    </row>
    <row r="54" spans="1:4" ht="18">
      <c r="A54" s="91" t="s">
        <v>121</v>
      </c>
      <c r="B54" s="92"/>
      <c r="C54" s="93"/>
      <c r="D54" s="94">
        <f>SUM(E27:E46,)</f>
        <v>0</v>
      </c>
    </row>
    <row r="55" spans="1:4" ht="18">
      <c r="A55" s="95"/>
      <c r="B55" s="95"/>
      <c r="C55" s="78"/>
      <c r="D55" s="95"/>
    </row>
    <row r="56" spans="1:4" ht="18">
      <c r="A56" s="116" t="s">
        <v>133</v>
      </c>
      <c r="B56" s="117"/>
      <c r="C56" s="118"/>
      <c r="D56" s="94">
        <f>D53+D54</f>
        <v>8160</v>
      </c>
    </row>
    <row r="57" spans="1:4" ht="18">
      <c r="A57" s="92" t="s">
        <v>122</v>
      </c>
      <c r="B57" s="92"/>
      <c r="C57" s="93"/>
      <c r="D57" s="96">
        <f>D56*0.21</f>
        <v>1713.6</v>
      </c>
    </row>
    <row r="58" spans="1:4" ht="18">
      <c r="A58" s="97" t="s">
        <v>130</v>
      </c>
      <c r="B58" s="98"/>
      <c r="C58" s="99"/>
      <c r="D58" s="100">
        <f>D56+D57</f>
        <v>9873.6</v>
      </c>
    </row>
  </sheetData>
  <sheetProtection password="DB0E" sheet="1"/>
  <protectedRanges>
    <protectedRange sqref="E27:F46" name="Oblast1_4"/>
    <protectedRange sqref="B8 B10 B12 B14 B16 E27:F46" name="Oblast1_1"/>
  </protectedRanges>
  <mergeCells count="4">
    <mergeCell ref="A25:C25"/>
    <mergeCell ref="A21:C21"/>
    <mergeCell ref="A22:C22"/>
    <mergeCell ref="A56:C56"/>
  </mergeCells>
  <printOptions/>
  <pageMargins left="0.17" right="0.2" top="0.3" bottom="1" header="0.2" footer="0.4921259845"/>
  <pageSetup fitToHeight="1" fitToWidth="1" horizontalDpi="600" verticalDpi="600" orientation="portrait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bestFit="1" customWidth="1"/>
    <col min="5" max="5" width="27.57421875" style="0" customWidth="1"/>
    <col min="6" max="6" width="12.57421875" style="0" customWidth="1"/>
    <col min="7" max="7" width="35.421875" style="0" bestFit="1" customWidth="1"/>
  </cols>
  <sheetData>
    <row r="2" spans="1:7" ht="15.75">
      <c r="A2" s="32" t="s">
        <v>158</v>
      </c>
      <c r="D2" s="103" t="s">
        <v>139</v>
      </c>
      <c r="G2" s="33" t="s">
        <v>150</v>
      </c>
    </row>
    <row r="3" spans="1:7" ht="15.75">
      <c r="A3" s="32"/>
      <c r="G3" s="33"/>
    </row>
    <row r="4" ht="15.75">
      <c r="A4" s="32" t="s">
        <v>29</v>
      </c>
    </row>
    <row r="6" ht="13.5" thickBot="1"/>
    <row r="7" spans="1:7" ht="15.75">
      <c r="A7" s="34" t="s">
        <v>125</v>
      </c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6" t="s">
        <v>5</v>
      </c>
    </row>
    <row r="8" spans="1:7" ht="12.75">
      <c r="A8" s="12"/>
      <c r="B8" s="13" t="s">
        <v>6</v>
      </c>
      <c r="C8" s="13" t="s">
        <v>49</v>
      </c>
      <c r="D8" s="13" t="s">
        <v>50</v>
      </c>
      <c r="E8" s="13" t="s">
        <v>9</v>
      </c>
      <c r="F8" s="13" t="s">
        <v>10</v>
      </c>
      <c r="G8" s="37" t="s">
        <v>51</v>
      </c>
    </row>
    <row r="9" spans="1:7" ht="24">
      <c r="A9" s="6" t="s">
        <v>12</v>
      </c>
      <c r="B9" s="7"/>
      <c r="C9" s="8">
        <f>B9*23000</f>
        <v>0</v>
      </c>
      <c r="D9" s="8">
        <f>C9*48</f>
        <v>0</v>
      </c>
      <c r="E9" s="9" t="s">
        <v>126</v>
      </c>
      <c r="F9" s="27">
        <v>1</v>
      </c>
      <c r="G9" s="38">
        <f>D9*F9</f>
        <v>0</v>
      </c>
    </row>
    <row r="10" spans="1:7" ht="12.75">
      <c r="A10" s="12"/>
      <c r="B10" s="13" t="s">
        <v>6</v>
      </c>
      <c r="C10" s="13" t="s">
        <v>52</v>
      </c>
      <c r="D10" s="13" t="s">
        <v>53</v>
      </c>
      <c r="E10" s="13" t="s">
        <v>9</v>
      </c>
      <c r="F10" s="14" t="s">
        <v>10</v>
      </c>
      <c r="G10" s="37" t="s">
        <v>54</v>
      </c>
    </row>
    <row r="11" spans="1:7" ht="36">
      <c r="A11" s="6" t="s">
        <v>16</v>
      </c>
      <c r="B11" s="7"/>
      <c r="C11" s="8">
        <f>B11*3500</f>
        <v>0</v>
      </c>
      <c r="D11" s="8">
        <f>C11*48</f>
        <v>0</v>
      </c>
      <c r="E11" s="9" t="s">
        <v>127</v>
      </c>
      <c r="F11" s="27">
        <v>1</v>
      </c>
      <c r="G11" s="38">
        <f>D11*F11</f>
        <v>0</v>
      </c>
    </row>
    <row r="12" spans="1:7" ht="12.75">
      <c r="A12" s="12"/>
      <c r="B12" s="13" t="s">
        <v>6</v>
      </c>
      <c r="C12" s="13" t="s">
        <v>55</v>
      </c>
      <c r="D12" s="13" t="s">
        <v>56</v>
      </c>
      <c r="E12" s="13" t="s">
        <v>9</v>
      </c>
      <c r="F12" s="14" t="s">
        <v>10</v>
      </c>
      <c r="G12" s="37" t="s">
        <v>57</v>
      </c>
    </row>
    <row r="13" spans="1:7" ht="48">
      <c r="A13" s="6" t="s">
        <v>39</v>
      </c>
      <c r="B13" s="7"/>
      <c r="C13" s="8">
        <f>B13*500</f>
        <v>0</v>
      </c>
      <c r="D13" s="8">
        <f>C13*48</f>
        <v>0</v>
      </c>
      <c r="E13" s="9" t="s">
        <v>132</v>
      </c>
      <c r="F13" s="27">
        <v>1</v>
      </c>
      <c r="G13" s="38">
        <f>D13*F13</f>
        <v>0</v>
      </c>
    </row>
    <row r="14" spans="1:7" ht="12.75">
      <c r="A14" s="28"/>
      <c r="B14" s="13" t="s">
        <v>6</v>
      </c>
      <c r="C14" s="13" t="s">
        <v>58</v>
      </c>
      <c r="D14" s="13" t="s">
        <v>59</v>
      </c>
      <c r="E14" s="13" t="s">
        <v>9</v>
      </c>
      <c r="F14" s="14" t="s">
        <v>10</v>
      </c>
      <c r="G14" s="37" t="s">
        <v>60</v>
      </c>
    </row>
    <row r="15" spans="1:7" ht="48">
      <c r="A15" s="6" t="s">
        <v>61</v>
      </c>
      <c r="B15" s="7"/>
      <c r="C15" s="8">
        <f>B15*100</f>
        <v>0</v>
      </c>
      <c r="D15" s="8">
        <f>C15*48</f>
        <v>0</v>
      </c>
      <c r="E15" s="9" t="s">
        <v>132</v>
      </c>
      <c r="F15" s="27">
        <v>1</v>
      </c>
      <c r="G15" s="38">
        <f>D15*F15</f>
        <v>0</v>
      </c>
    </row>
    <row r="16" spans="1:7" ht="12.75">
      <c r="A16" s="6"/>
      <c r="B16" s="13" t="s">
        <v>6</v>
      </c>
      <c r="C16" s="13" t="s">
        <v>40</v>
      </c>
      <c r="D16" s="13" t="s">
        <v>41</v>
      </c>
      <c r="E16" s="13" t="s">
        <v>9</v>
      </c>
      <c r="F16" s="14" t="s">
        <v>10</v>
      </c>
      <c r="G16" s="37" t="s">
        <v>42</v>
      </c>
    </row>
    <row r="17" spans="1:7" ht="48">
      <c r="A17" s="6" t="s">
        <v>62</v>
      </c>
      <c r="B17" s="7"/>
      <c r="C17" s="8">
        <f>B17*30</f>
        <v>0</v>
      </c>
      <c r="D17" s="8">
        <f>C17*48</f>
        <v>0</v>
      </c>
      <c r="E17" s="9" t="s">
        <v>132</v>
      </c>
      <c r="F17" s="27">
        <v>1</v>
      </c>
      <c r="G17" s="38">
        <f>D17*F17</f>
        <v>0</v>
      </c>
    </row>
    <row r="18" spans="1:7" ht="12.75">
      <c r="A18" s="28"/>
      <c r="B18" s="13" t="s">
        <v>6</v>
      </c>
      <c r="C18" s="13" t="s">
        <v>63</v>
      </c>
      <c r="D18" s="13" t="s">
        <v>64</v>
      </c>
      <c r="E18" s="13" t="s">
        <v>9</v>
      </c>
      <c r="F18" s="13" t="s">
        <v>10</v>
      </c>
      <c r="G18" s="37" t="s">
        <v>65</v>
      </c>
    </row>
    <row r="19" spans="1:7" ht="24">
      <c r="A19" s="39" t="s">
        <v>43</v>
      </c>
      <c r="B19" s="7"/>
      <c r="C19" s="8">
        <f>B19*7300</f>
        <v>0</v>
      </c>
      <c r="D19" s="8">
        <f>C19*48</f>
        <v>0</v>
      </c>
      <c r="E19" s="9" t="s">
        <v>128</v>
      </c>
      <c r="F19" s="27">
        <v>1</v>
      </c>
      <c r="G19" s="38">
        <f>D19*F19</f>
        <v>0</v>
      </c>
    </row>
    <row r="20" spans="1:7" ht="12.75">
      <c r="A20" s="12"/>
      <c r="B20" s="13" t="s">
        <v>6</v>
      </c>
      <c r="C20" s="13" t="s">
        <v>52</v>
      </c>
      <c r="D20" s="13" t="s">
        <v>53</v>
      </c>
      <c r="E20" s="13" t="s">
        <v>9</v>
      </c>
      <c r="F20" s="13" t="s">
        <v>10</v>
      </c>
      <c r="G20" s="37" t="s">
        <v>54</v>
      </c>
    </row>
    <row r="21" spans="1:7" ht="38.25" customHeight="1" thickBot="1">
      <c r="A21" s="15" t="s">
        <v>20</v>
      </c>
      <c r="B21" s="16"/>
      <c r="C21" s="17">
        <f>B21*3500</f>
        <v>0</v>
      </c>
      <c r="D21" s="17">
        <f>C21*48</f>
        <v>0</v>
      </c>
      <c r="E21" s="18" t="s">
        <v>129</v>
      </c>
      <c r="F21" s="29">
        <v>1</v>
      </c>
      <c r="G21" s="40">
        <f>D21*F21</f>
        <v>0</v>
      </c>
    </row>
    <row r="22" spans="1:7" ht="13.5" thickBot="1">
      <c r="A22" s="30"/>
      <c r="B22" s="31"/>
      <c r="C22" s="30"/>
      <c r="D22" s="30"/>
      <c r="E22" s="30"/>
      <c r="F22" s="30"/>
      <c r="G22" s="30"/>
    </row>
    <row r="23" spans="5:7" ht="16.5" thickBot="1">
      <c r="E23" s="41" t="s">
        <v>66</v>
      </c>
      <c r="F23" s="42"/>
      <c r="G23" s="43">
        <f>SUM(G9+G11+G13+G15+G17+G19+G21)</f>
        <v>0</v>
      </c>
    </row>
    <row r="24" ht="12.75">
      <c r="A24" s="44" t="s">
        <v>67</v>
      </c>
    </row>
    <row r="25" ht="12.75">
      <c r="A25" t="s">
        <v>46</v>
      </c>
    </row>
    <row r="26" spans="1:7" ht="12.75">
      <c r="A26" s="112" t="s">
        <v>47</v>
      </c>
      <c r="B26" s="112"/>
      <c r="C26" s="112"/>
      <c r="D26" s="45"/>
      <c r="E26" s="45"/>
      <c r="F26" s="45"/>
      <c r="G26" s="45"/>
    </row>
    <row r="27" spans="1:7" ht="12.75">
      <c r="A27" s="113" t="s">
        <v>48</v>
      </c>
      <c r="B27" s="113"/>
      <c r="C27" s="113"/>
      <c r="D27" s="45"/>
      <c r="E27" s="45"/>
      <c r="F27" s="45"/>
      <c r="G27" s="45"/>
    </row>
    <row r="29" ht="13.5" thickBot="1"/>
    <row r="30" spans="1:7" ht="31.5">
      <c r="A30" s="51" t="s">
        <v>142</v>
      </c>
      <c r="B30" s="79" t="s">
        <v>0</v>
      </c>
      <c r="C30" s="79" t="s">
        <v>1</v>
      </c>
      <c r="D30" s="79" t="s">
        <v>2</v>
      </c>
      <c r="E30" s="79" t="s">
        <v>3</v>
      </c>
      <c r="F30" s="79" t="s">
        <v>4</v>
      </c>
      <c r="G30" s="55" t="s">
        <v>5</v>
      </c>
    </row>
    <row r="31" spans="1:7" ht="24">
      <c r="A31" s="114" t="s">
        <v>69</v>
      </c>
      <c r="B31" s="115"/>
      <c r="C31" s="115"/>
      <c r="D31" s="56" t="s">
        <v>108</v>
      </c>
      <c r="E31" s="57" t="s">
        <v>70</v>
      </c>
      <c r="F31" s="57" t="s">
        <v>71</v>
      </c>
      <c r="G31" s="58" t="s">
        <v>72</v>
      </c>
    </row>
    <row r="32" spans="1:7" ht="21" customHeight="1" thickBot="1">
      <c r="A32" s="59" t="s">
        <v>73</v>
      </c>
      <c r="B32" s="60" t="s">
        <v>75</v>
      </c>
      <c r="C32" s="60" t="s">
        <v>76</v>
      </c>
      <c r="D32" s="60" t="s">
        <v>77</v>
      </c>
      <c r="E32" s="61" t="s">
        <v>78</v>
      </c>
      <c r="F32" s="61" t="s">
        <v>78</v>
      </c>
      <c r="G32" s="62" t="s">
        <v>78</v>
      </c>
    </row>
    <row r="33" spans="1:7" ht="27.75" customHeight="1">
      <c r="A33" s="86" t="s">
        <v>79</v>
      </c>
      <c r="B33" s="52" t="s">
        <v>82</v>
      </c>
      <c r="C33" s="52" t="s">
        <v>83</v>
      </c>
      <c r="D33" s="52" t="s">
        <v>114</v>
      </c>
      <c r="E33" s="87"/>
      <c r="F33" s="71"/>
      <c r="G33" s="72">
        <f aca="true" t="shared" si="0" ref="G33:G38">E33+(F33*48)</f>
        <v>0</v>
      </c>
    </row>
    <row r="34" spans="1:7" ht="27.75" customHeight="1">
      <c r="A34" s="80" t="s">
        <v>79</v>
      </c>
      <c r="B34" s="73" t="s">
        <v>80</v>
      </c>
      <c r="C34" s="73" t="s">
        <v>81</v>
      </c>
      <c r="D34" s="64" t="s">
        <v>114</v>
      </c>
      <c r="E34" s="74"/>
      <c r="F34" s="71"/>
      <c r="G34" s="75">
        <f t="shared" si="0"/>
        <v>0</v>
      </c>
    </row>
    <row r="35" spans="1:7" ht="27.75" customHeight="1">
      <c r="A35" s="80" t="s">
        <v>79</v>
      </c>
      <c r="B35" s="73" t="s">
        <v>80</v>
      </c>
      <c r="C35" s="73" t="s">
        <v>81</v>
      </c>
      <c r="D35" s="64" t="s">
        <v>114</v>
      </c>
      <c r="E35" s="74"/>
      <c r="F35" s="71"/>
      <c r="G35" s="75">
        <f t="shared" si="0"/>
        <v>0</v>
      </c>
    </row>
    <row r="36" spans="1:7" ht="27.75" customHeight="1">
      <c r="A36" s="80" t="s">
        <v>79</v>
      </c>
      <c r="B36" s="81" t="s">
        <v>97</v>
      </c>
      <c r="C36" s="81" t="s">
        <v>98</v>
      </c>
      <c r="D36" s="64" t="s">
        <v>114</v>
      </c>
      <c r="E36" s="74"/>
      <c r="F36" s="71"/>
      <c r="G36" s="75">
        <f t="shared" si="0"/>
        <v>0</v>
      </c>
    </row>
    <row r="37" spans="1:7" ht="27.75" customHeight="1">
      <c r="A37" s="80" t="s">
        <v>79</v>
      </c>
      <c r="B37" s="73" t="s">
        <v>93</v>
      </c>
      <c r="C37" s="73" t="s">
        <v>94</v>
      </c>
      <c r="D37" s="64" t="s">
        <v>114</v>
      </c>
      <c r="E37" s="76"/>
      <c r="F37" s="71"/>
      <c r="G37" s="75">
        <f t="shared" si="0"/>
        <v>0</v>
      </c>
    </row>
    <row r="38" spans="1:7" ht="27.75" customHeight="1" thickBot="1">
      <c r="A38" s="65" t="s">
        <v>79</v>
      </c>
      <c r="B38" s="67" t="s">
        <v>93</v>
      </c>
      <c r="C38" s="67" t="s">
        <v>94</v>
      </c>
      <c r="D38" s="82" t="s">
        <v>114</v>
      </c>
      <c r="E38" s="83"/>
      <c r="F38" s="84"/>
      <c r="G38" s="85">
        <f t="shared" si="0"/>
        <v>0</v>
      </c>
    </row>
    <row r="39" spans="1:7" ht="21" customHeight="1" thickBot="1">
      <c r="A39" s="47"/>
      <c r="B39" s="47"/>
      <c r="C39" s="47"/>
      <c r="D39" s="47"/>
      <c r="E39" s="48"/>
      <c r="F39" s="49"/>
      <c r="G39" s="50"/>
    </row>
    <row r="40" spans="1:7" ht="21" customHeight="1" thickBot="1">
      <c r="A40" s="47"/>
      <c r="B40" s="47"/>
      <c r="C40" s="47"/>
      <c r="D40" s="47"/>
      <c r="E40" s="41" t="s">
        <v>115</v>
      </c>
      <c r="F40" s="42"/>
      <c r="G40" s="43">
        <f>SUM(G33:G38)</f>
        <v>0</v>
      </c>
    </row>
    <row r="43" spans="1:4" ht="18">
      <c r="A43" s="91" t="s">
        <v>159</v>
      </c>
      <c r="B43" s="92"/>
      <c r="C43" s="93"/>
      <c r="D43" s="94">
        <f>(C9+C11+C13+C15+C17+C19+C21)+(F33+F34+F35+F36+F37+F38)</f>
        <v>0</v>
      </c>
    </row>
    <row r="44" spans="1:4" ht="18">
      <c r="A44" s="91" t="s">
        <v>160</v>
      </c>
      <c r="B44" s="92"/>
      <c r="C44" s="93"/>
      <c r="D44" s="94">
        <f>D43*48</f>
        <v>0</v>
      </c>
    </row>
    <row r="45" spans="1:4" ht="18">
      <c r="A45" s="91" t="s">
        <v>121</v>
      </c>
      <c r="B45" s="92"/>
      <c r="C45" s="93"/>
      <c r="D45" s="94">
        <f>SUM(E33:E38,)</f>
        <v>0</v>
      </c>
    </row>
    <row r="46" spans="1:4" ht="18">
      <c r="A46" s="95"/>
      <c r="B46" s="95"/>
      <c r="C46" s="78"/>
      <c r="D46" s="95"/>
    </row>
    <row r="47" spans="1:4" ht="18">
      <c r="A47" s="116" t="s">
        <v>137</v>
      </c>
      <c r="B47" s="117"/>
      <c r="C47" s="118"/>
      <c r="D47" s="94">
        <f>D44+D45</f>
        <v>0</v>
      </c>
    </row>
    <row r="48" spans="1:4" ht="18">
      <c r="A48" s="92" t="s">
        <v>122</v>
      </c>
      <c r="B48" s="92"/>
      <c r="C48" s="93"/>
      <c r="D48" s="96">
        <f>D47*0.21</f>
        <v>0</v>
      </c>
    </row>
    <row r="49" spans="1:4" ht="18">
      <c r="A49" s="97" t="s">
        <v>130</v>
      </c>
      <c r="B49" s="98"/>
      <c r="C49" s="99"/>
      <c r="D49" s="100">
        <f>D47+D48</f>
        <v>0</v>
      </c>
    </row>
  </sheetData>
  <sheetProtection password="DB0E" sheet="1"/>
  <protectedRanges>
    <protectedRange sqref="E33:F38" name="Oblast1_5"/>
    <protectedRange sqref="B9 B11 B13 B15 B17 B19 B21" name="Oblast1_2"/>
  </protectedRanges>
  <mergeCells count="4">
    <mergeCell ref="A31:C31"/>
    <mergeCell ref="A26:C26"/>
    <mergeCell ref="A27:C27"/>
    <mergeCell ref="A47:C47"/>
  </mergeCells>
  <printOptions/>
  <pageMargins left="0.34" right="0.29" top="0.37" bottom="0.34" header="0.28" footer="0.27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2" width="17.8515625" style="0" customWidth="1"/>
    <col min="3" max="3" width="15.00390625" style="0" bestFit="1" customWidth="1"/>
    <col min="4" max="4" width="23.7109375" style="0" bestFit="1" customWidth="1"/>
    <col min="5" max="5" width="23.28125" style="0" bestFit="1" customWidth="1"/>
    <col min="6" max="6" width="18.421875" style="0" customWidth="1"/>
    <col min="7" max="7" width="33.8515625" style="0" bestFit="1" customWidth="1"/>
  </cols>
  <sheetData>
    <row r="2" spans="1:7" ht="15.75">
      <c r="A2" s="32" t="s">
        <v>158</v>
      </c>
      <c r="D2" t="s">
        <v>119</v>
      </c>
      <c r="G2" s="33" t="s">
        <v>150</v>
      </c>
    </row>
    <row r="3" spans="1:7" ht="15.75">
      <c r="A3" s="32"/>
      <c r="G3" s="33"/>
    </row>
    <row r="4" ht="15.75">
      <c r="A4" s="32" t="s">
        <v>29</v>
      </c>
    </row>
    <row r="6" ht="13.5" thickBot="1"/>
    <row r="7" spans="1:7" ht="32.25" thickBot="1">
      <c r="A7" s="46" t="s">
        <v>68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2" t="s">
        <v>5</v>
      </c>
    </row>
    <row r="8" spans="1:7" ht="13.5" thickBot="1">
      <c r="A8" s="24"/>
      <c r="B8" s="25" t="s">
        <v>6</v>
      </c>
      <c r="C8" s="25" t="s">
        <v>21</v>
      </c>
      <c r="D8" s="25" t="s">
        <v>22</v>
      </c>
      <c r="E8" s="25" t="s">
        <v>9</v>
      </c>
      <c r="F8" s="25" t="s">
        <v>10</v>
      </c>
      <c r="G8" s="26" t="s">
        <v>23</v>
      </c>
    </row>
    <row r="9" spans="1:7" ht="24.75" thickBot="1">
      <c r="A9" s="6" t="s">
        <v>24</v>
      </c>
      <c r="B9" s="16"/>
      <c r="C9" s="17">
        <f>B9*350</f>
        <v>0</v>
      </c>
      <c r="D9" s="8">
        <f>C9*48</f>
        <v>0</v>
      </c>
      <c r="E9" s="9" t="s">
        <v>126</v>
      </c>
      <c r="F9" s="27">
        <v>1</v>
      </c>
      <c r="G9" s="11">
        <f>D9*F9</f>
        <v>0</v>
      </c>
    </row>
    <row r="10" spans="1:7" ht="13.5" thickBot="1">
      <c r="A10" s="28"/>
      <c r="B10" s="13" t="s">
        <v>6</v>
      </c>
      <c r="C10" s="4" t="s">
        <v>25</v>
      </c>
      <c r="D10" s="4" t="s">
        <v>26</v>
      </c>
      <c r="E10" s="4" t="s">
        <v>9</v>
      </c>
      <c r="F10" s="4" t="s">
        <v>10</v>
      </c>
      <c r="G10" s="5" t="s">
        <v>27</v>
      </c>
    </row>
    <row r="11" spans="1:7" ht="24.75" thickBot="1">
      <c r="A11" s="15" t="s">
        <v>28</v>
      </c>
      <c r="B11" s="16"/>
      <c r="C11" s="17">
        <f>B11*850</f>
        <v>0</v>
      </c>
      <c r="D11" s="17">
        <f>C11*48</f>
        <v>0</v>
      </c>
      <c r="E11" s="18" t="s">
        <v>128</v>
      </c>
      <c r="F11" s="29">
        <v>1</v>
      </c>
      <c r="G11" s="11">
        <f>D11*F11</f>
        <v>0</v>
      </c>
    </row>
    <row r="12" spans="1:7" ht="13.5" thickBot="1">
      <c r="A12" s="30"/>
      <c r="B12" s="31"/>
      <c r="C12" s="30"/>
      <c r="D12" s="30"/>
      <c r="E12" s="30"/>
      <c r="F12" s="30"/>
      <c r="G12" s="30"/>
    </row>
    <row r="13" spans="5:7" ht="16.5" thickBot="1">
      <c r="E13" s="41" t="s">
        <v>145</v>
      </c>
      <c r="F13" s="42"/>
      <c r="G13" s="43">
        <f>SUM(G9+G11)</f>
        <v>0</v>
      </c>
    </row>
    <row r="15" ht="12.75">
      <c r="A15" s="44" t="s">
        <v>148</v>
      </c>
    </row>
    <row r="16" ht="12.75">
      <c r="A16" t="s">
        <v>46</v>
      </c>
    </row>
    <row r="17" spans="1:3" ht="12.75">
      <c r="A17" s="112" t="s">
        <v>47</v>
      </c>
      <c r="B17" s="112"/>
      <c r="C17" s="112"/>
    </row>
    <row r="18" spans="1:3" ht="12.75">
      <c r="A18" s="113" t="s">
        <v>48</v>
      </c>
      <c r="B18" s="113"/>
      <c r="C18" s="113"/>
    </row>
    <row r="20" ht="13.5" thickBot="1"/>
    <row r="21" spans="1:7" ht="32.25" thickBot="1">
      <c r="A21" s="51" t="s">
        <v>143</v>
      </c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  <c r="G21" s="1" t="s">
        <v>5</v>
      </c>
    </row>
    <row r="22" spans="1:7" ht="24">
      <c r="A22" s="114" t="s">
        <v>69</v>
      </c>
      <c r="B22" s="115"/>
      <c r="C22" s="115"/>
      <c r="D22" s="69" t="s">
        <v>87</v>
      </c>
      <c r="E22" s="57" t="s">
        <v>70</v>
      </c>
      <c r="F22" s="57" t="s">
        <v>71</v>
      </c>
      <c r="G22" s="58" t="s">
        <v>72</v>
      </c>
    </row>
    <row r="23" spans="1:7" ht="13.5" thickBot="1">
      <c r="A23" s="59" t="s">
        <v>73</v>
      </c>
      <c r="B23" s="60" t="s">
        <v>75</v>
      </c>
      <c r="C23" s="60" t="s">
        <v>76</v>
      </c>
      <c r="D23" s="60" t="s">
        <v>88</v>
      </c>
      <c r="E23" s="61" t="s">
        <v>78</v>
      </c>
      <c r="F23" s="61" t="s">
        <v>78</v>
      </c>
      <c r="G23" s="62" t="s">
        <v>78</v>
      </c>
    </row>
    <row r="24" spans="1:7" ht="24.75" thickBot="1">
      <c r="A24" s="88" t="s">
        <v>79</v>
      </c>
      <c r="B24" s="82" t="s">
        <v>93</v>
      </c>
      <c r="C24" s="82" t="s">
        <v>94</v>
      </c>
      <c r="D24" s="82" t="s">
        <v>116</v>
      </c>
      <c r="E24" s="83"/>
      <c r="F24" s="89"/>
      <c r="G24" s="90">
        <f>E24+(F24*48)</f>
        <v>0</v>
      </c>
    </row>
    <row r="25" ht="13.5" thickBot="1"/>
    <row r="26" spans="5:7" ht="16.5" thickBot="1">
      <c r="E26" s="41" t="s">
        <v>146</v>
      </c>
      <c r="F26" s="101"/>
      <c r="G26" s="102">
        <f>SUM(G24)</f>
        <v>0</v>
      </c>
    </row>
    <row r="30" spans="1:4" ht="18">
      <c r="A30" s="91" t="s">
        <v>159</v>
      </c>
      <c r="B30" s="92"/>
      <c r="C30" s="93"/>
      <c r="D30" s="94">
        <f>(C9+C11)+F24</f>
        <v>0</v>
      </c>
    </row>
    <row r="31" spans="1:4" ht="18">
      <c r="A31" s="91" t="s">
        <v>160</v>
      </c>
      <c r="B31" s="92"/>
      <c r="C31" s="93"/>
      <c r="D31" s="94">
        <f>D30*48</f>
        <v>0</v>
      </c>
    </row>
    <row r="32" spans="1:4" ht="18">
      <c r="A32" s="91" t="s">
        <v>121</v>
      </c>
      <c r="B32" s="92"/>
      <c r="C32" s="93"/>
      <c r="D32" s="94">
        <f>SUM(E24,)</f>
        <v>0</v>
      </c>
    </row>
    <row r="33" spans="1:4" ht="18">
      <c r="A33" s="95"/>
      <c r="B33" s="95"/>
      <c r="C33" s="78"/>
      <c r="D33" s="95"/>
    </row>
    <row r="34" spans="1:4" ht="18">
      <c r="A34" s="116" t="s">
        <v>138</v>
      </c>
      <c r="B34" s="117"/>
      <c r="C34" s="118"/>
      <c r="D34" s="94">
        <f>D31+D32</f>
        <v>0</v>
      </c>
    </row>
    <row r="35" spans="1:4" ht="18">
      <c r="A35" s="92" t="s">
        <v>122</v>
      </c>
      <c r="B35" s="92"/>
      <c r="C35" s="93"/>
      <c r="D35" s="96">
        <f>D34*0.21</f>
        <v>0</v>
      </c>
    </row>
    <row r="36" spans="1:4" ht="18">
      <c r="A36" s="97" t="s">
        <v>130</v>
      </c>
      <c r="B36" s="98"/>
      <c r="C36" s="99"/>
      <c r="D36" s="100">
        <f>D34+D35</f>
        <v>0</v>
      </c>
    </row>
  </sheetData>
  <sheetProtection password="DB0E" sheet="1"/>
  <protectedRanges>
    <protectedRange sqref="E24:F24 B9 B11" name="Oblast1_6"/>
  </protectedRanges>
  <mergeCells count="4">
    <mergeCell ref="A22:C22"/>
    <mergeCell ref="A17:C17"/>
    <mergeCell ref="A18:C18"/>
    <mergeCell ref="A34:C34"/>
  </mergeCells>
  <printOptions/>
  <pageMargins left="0.32" right="0.2" top="0.51" bottom="0.4" header="0.18" footer="0.28"/>
  <pageSetup fitToHeight="1" fitToWidth="1"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8.421875" style="0" customWidth="1"/>
    <col min="3" max="3" width="18.7109375" style="0" customWidth="1"/>
    <col min="4" max="4" width="20.421875" style="0" customWidth="1"/>
    <col min="5" max="5" width="21.00390625" style="0" customWidth="1"/>
    <col min="6" max="6" width="19.421875" style="0" customWidth="1"/>
    <col min="7" max="7" width="23.28125" style="0" customWidth="1"/>
  </cols>
  <sheetData>
    <row r="2" spans="1:7" ht="15.75">
      <c r="A2" s="32" t="s">
        <v>158</v>
      </c>
      <c r="D2" t="s">
        <v>120</v>
      </c>
      <c r="G2" s="33" t="s">
        <v>150</v>
      </c>
    </row>
    <row r="3" spans="1:7" ht="15.75">
      <c r="A3" s="32"/>
      <c r="G3" s="33"/>
    </row>
    <row r="4" ht="15.75">
      <c r="A4" s="32" t="s">
        <v>29</v>
      </c>
    </row>
    <row r="6" ht="13.5" thickBot="1"/>
    <row r="7" spans="1:7" ht="50.25" customHeight="1">
      <c r="A7" s="51" t="s">
        <v>166</v>
      </c>
      <c r="B7" s="52" t="s">
        <v>0</v>
      </c>
      <c r="C7" s="52" t="s">
        <v>1</v>
      </c>
      <c r="D7" s="52" t="s">
        <v>2</v>
      </c>
      <c r="E7" s="53" t="s">
        <v>3</v>
      </c>
      <c r="F7" s="54" t="s">
        <v>4</v>
      </c>
      <c r="G7" s="55" t="s">
        <v>5</v>
      </c>
    </row>
    <row r="8" spans="1:7" ht="30" customHeight="1">
      <c r="A8" s="114" t="s">
        <v>69</v>
      </c>
      <c r="B8" s="115"/>
      <c r="C8" s="115"/>
      <c r="D8" s="123"/>
      <c r="E8" s="57" t="s">
        <v>70</v>
      </c>
      <c r="F8" s="57" t="s">
        <v>71</v>
      </c>
      <c r="G8" s="58" t="s">
        <v>72</v>
      </c>
    </row>
    <row r="9" spans="1:7" ht="13.5" thickBot="1">
      <c r="A9" s="59" t="s">
        <v>73</v>
      </c>
      <c r="B9" s="60" t="s">
        <v>74</v>
      </c>
      <c r="C9" s="60" t="s">
        <v>75</v>
      </c>
      <c r="D9" s="60" t="s">
        <v>76</v>
      </c>
      <c r="E9" s="61" t="s">
        <v>78</v>
      </c>
      <c r="F9" s="61" t="s">
        <v>78</v>
      </c>
      <c r="G9" s="62" t="s">
        <v>78</v>
      </c>
    </row>
    <row r="10" spans="1:7" ht="27" customHeight="1">
      <c r="A10" s="124" t="s">
        <v>79</v>
      </c>
      <c r="B10" s="63" t="s">
        <v>84</v>
      </c>
      <c r="C10" s="64" t="s">
        <v>80</v>
      </c>
      <c r="D10" s="64" t="s">
        <v>81</v>
      </c>
      <c r="E10" s="119"/>
      <c r="F10" s="119"/>
      <c r="G10" s="121">
        <f>E10+(F10*48)</f>
        <v>0</v>
      </c>
    </row>
    <row r="11" spans="1:7" ht="19.5" customHeight="1" thickBot="1">
      <c r="A11" s="125"/>
      <c r="B11" s="66" t="s">
        <v>85</v>
      </c>
      <c r="C11" s="67" t="s">
        <v>82</v>
      </c>
      <c r="D11" s="67" t="s">
        <v>83</v>
      </c>
      <c r="E11" s="120"/>
      <c r="F11" s="120"/>
      <c r="G11" s="122"/>
    </row>
    <row r="12" spans="1:7" ht="13.5" thickBot="1">
      <c r="A12" s="47"/>
      <c r="D12" s="47"/>
      <c r="E12" s="49"/>
      <c r="F12" s="50"/>
      <c r="G12" s="30"/>
    </row>
    <row r="13" spans="4:7" ht="16.5" thickBot="1">
      <c r="D13" s="41" t="s">
        <v>86</v>
      </c>
      <c r="E13" s="41"/>
      <c r="F13" s="101"/>
      <c r="G13" s="102">
        <f>SUM(G10)</f>
        <v>0</v>
      </c>
    </row>
    <row r="15" ht="12.75">
      <c r="A15" s="44" t="s">
        <v>149</v>
      </c>
    </row>
    <row r="16" ht="12.75">
      <c r="A16" t="s">
        <v>46</v>
      </c>
    </row>
    <row r="17" spans="1:4" ht="12.75">
      <c r="A17" s="112" t="s">
        <v>47</v>
      </c>
      <c r="B17" s="112"/>
      <c r="C17" s="112"/>
      <c r="D17" s="45"/>
    </row>
    <row r="18" spans="1:4" ht="12.75">
      <c r="A18" s="113" t="s">
        <v>48</v>
      </c>
      <c r="B18" s="113"/>
      <c r="C18" s="113"/>
      <c r="D18" s="45"/>
    </row>
    <row r="21" spans="1:4" ht="18">
      <c r="A21" s="91" t="s">
        <v>159</v>
      </c>
      <c r="B21" s="92"/>
      <c r="C21" s="93"/>
      <c r="D21" s="94">
        <f>SUM(F10)</f>
        <v>0</v>
      </c>
    </row>
    <row r="22" spans="1:4" ht="18">
      <c r="A22" s="91" t="s">
        <v>160</v>
      </c>
      <c r="B22" s="92"/>
      <c r="C22" s="93"/>
      <c r="D22" s="94">
        <f>D21*48</f>
        <v>0</v>
      </c>
    </row>
    <row r="23" spans="1:4" ht="18">
      <c r="A23" s="91" t="s">
        <v>121</v>
      </c>
      <c r="B23" s="92"/>
      <c r="C23" s="93"/>
      <c r="D23" s="94">
        <f>SUM(E10)</f>
        <v>0</v>
      </c>
    </row>
    <row r="24" spans="1:4" ht="18">
      <c r="A24" s="95"/>
      <c r="B24" s="95"/>
      <c r="C24" s="78"/>
      <c r="D24" s="95"/>
    </row>
    <row r="25" spans="1:4" ht="18">
      <c r="A25" s="116" t="s">
        <v>144</v>
      </c>
      <c r="B25" s="117"/>
      <c r="C25" s="118"/>
      <c r="D25" s="94">
        <f>D22+D23</f>
        <v>0</v>
      </c>
    </row>
    <row r="26" spans="1:4" ht="18">
      <c r="A26" s="92" t="s">
        <v>122</v>
      </c>
      <c r="B26" s="92"/>
      <c r="C26" s="93"/>
      <c r="D26" s="96">
        <f>D25*0.21</f>
        <v>0</v>
      </c>
    </row>
    <row r="27" spans="1:4" ht="18">
      <c r="A27" s="97" t="s">
        <v>130</v>
      </c>
      <c r="B27" s="98"/>
      <c r="C27" s="99"/>
      <c r="D27" s="100">
        <f>D25+D26</f>
        <v>0</v>
      </c>
    </row>
  </sheetData>
  <sheetProtection password="DB0E" sheet="1"/>
  <protectedRanges>
    <protectedRange sqref="E10:F11" name="Oblast1"/>
  </protectedRanges>
  <mergeCells count="8">
    <mergeCell ref="A8:D8"/>
    <mergeCell ref="A10:A11"/>
    <mergeCell ref="A17:C17"/>
    <mergeCell ref="E10:E11"/>
    <mergeCell ref="A25:C25"/>
    <mergeCell ref="A18:C18"/>
    <mergeCell ref="F10:F11"/>
    <mergeCell ref="G10:G11"/>
  </mergeCells>
  <printOptions/>
  <pageMargins left="0.26" right="0.21" top="0.54" bottom="1" header="0.29" footer="0.4921259845"/>
  <pageSetup fitToHeight="1" fitToWidth="1" horizontalDpi="600" verticalDpi="600" orientation="landscape" paperSize="9" scale="9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7.421875" style="0" customWidth="1"/>
    <col min="3" max="3" width="19.28125" style="0" customWidth="1"/>
    <col min="4" max="4" width="29.7109375" style="0" customWidth="1"/>
    <col min="5" max="5" width="22.421875" style="0" customWidth="1"/>
    <col min="6" max="6" width="22.140625" style="0" customWidth="1"/>
    <col min="7" max="7" width="18.57421875" style="0" customWidth="1"/>
  </cols>
  <sheetData>
    <row r="2" spans="1:7" ht="15.75">
      <c r="A2" s="32" t="s">
        <v>158</v>
      </c>
      <c r="D2" t="s">
        <v>156</v>
      </c>
      <c r="G2" s="33" t="s">
        <v>150</v>
      </c>
    </row>
    <row r="3" spans="1:7" ht="15.75">
      <c r="A3" s="32"/>
      <c r="G3" s="33"/>
    </row>
    <row r="4" ht="15.75">
      <c r="A4" s="32" t="s">
        <v>29</v>
      </c>
    </row>
    <row r="6" ht="13.5" thickBot="1"/>
    <row r="7" spans="1:7" ht="38.25" customHeight="1">
      <c r="A7" s="51" t="s">
        <v>157</v>
      </c>
      <c r="B7" s="79" t="s">
        <v>0</v>
      </c>
      <c r="C7" s="79" t="s">
        <v>1</v>
      </c>
      <c r="D7" s="79" t="s">
        <v>2</v>
      </c>
      <c r="E7" s="79" t="s">
        <v>3</v>
      </c>
      <c r="F7" s="79" t="s">
        <v>4</v>
      </c>
      <c r="G7" s="55" t="s">
        <v>5</v>
      </c>
    </row>
    <row r="8" spans="1:7" ht="24">
      <c r="A8" s="114" t="s">
        <v>69</v>
      </c>
      <c r="B8" s="115"/>
      <c r="C8" s="115"/>
      <c r="D8" s="56" t="s">
        <v>155</v>
      </c>
      <c r="E8" s="57" t="s">
        <v>70</v>
      </c>
      <c r="F8" s="57" t="s">
        <v>71</v>
      </c>
      <c r="G8" s="58" t="s">
        <v>72</v>
      </c>
    </row>
    <row r="9" spans="1:7" ht="13.5" thickBot="1">
      <c r="A9" s="59" t="s">
        <v>73</v>
      </c>
      <c r="B9" s="60" t="s">
        <v>75</v>
      </c>
      <c r="C9" s="60" t="s">
        <v>76</v>
      </c>
      <c r="D9" s="60" t="s">
        <v>163</v>
      </c>
      <c r="E9" s="61" t="s">
        <v>78</v>
      </c>
      <c r="F9" s="61" t="s">
        <v>78</v>
      </c>
      <c r="G9" s="62" t="s">
        <v>78</v>
      </c>
    </row>
    <row r="10" spans="1:7" ht="23.25" customHeight="1">
      <c r="A10" s="105" t="s">
        <v>151</v>
      </c>
      <c r="B10" s="52" t="s">
        <v>97</v>
      </c>
      <c r="C10" s="52" t="s">
        <v>98</v>
      </c>
      <c r="D10" s="52" t="s">
        <v>164</v>
      </c>
      <c r="E10" s="87"/>
      <c r="F10" s="106"/>
      <c r="G10" s="72">
        <f aca="true" t="shared" si="0" ref="G10:G15">E10+(F10*48)</f>
        <v>0</v>
      </c>
    </row>
    <row r="11" spans="1:7" ht="23.25" customHeight="1">
      <c r="A11" s="104" t="s">
        <v>152</v>
      </c>
      <c r="B11" s="64" t="s">
        <v>153</v>
      </c>
      <c r="C11" s="64" t="s">
        <v>91</v>
      </c>
      <c r="D11" s="64" t="s">
        <v>165</v>
      </c>
      <c r="E11" s="74"/>
      <c r="F11" s="71"/>
      <c r="G11" s="75">
        <f t="shared" si="0"/>
        <v>0</v>
      </c>
    </row>
    <row r="12" spans="1:7" ht="23.25" customHeight="1">
      <c r="A12" s="104" t="s">
        <v>154</v>
      </c>
      <c r="B12" s="64" t="s">
        <v>112</v>
      </c>
      <c r="C12" s="64">
        <v>1702</v>
      </c>
      <c r="D12" s="64" t="s">
        <v>164</v>
      </c>
      <c r="E12" s="74"/>
      <c r="F12" s="71"/>
      <c r="G12" s="75">
        <f t="shared" si="0"/>
        <v>0</v>
      </c>
    </row>
    <row r="13" spans="1:7" ht="23.25" customHeight="1">
      <c r="A13" s="104" t="s">
        <v>99</v>
      </c>
      <c r="B13" s="64" t="s">
        <v>100</v>
      </c>
      <c r="C13" s="64">
        <v>201</v>
      </c>
      <c r="D13" s="64" t="s">
        <v>164</v>
      </c>
      <c r="E13" s="74"/>
      <c r="F13" s="71"/>
      <c r="G13" s="75">
        <f t="shared" si="0"/>
        <v>0</v>
      </c>
    </row>
    <row r="14" spans="1:7" ht="23.25" customHeight="1">
      <c r="A14" s="104" t="s">
        <v>79</v>
      </c>
      <c r="B14" s="64" t="s">
        <v>82</v>
      </c>
      <c r="C14" s="64" t="s">
        <v>83</v>
      </c>
      <c r="D14" s="64" t="s">
        <v>164</v>
      </c>
      <c r="E14" s="76"/>
      <c r="F14" s="71"/>
      <c r="G14" s="75">
        <f t="shared" si="0"/>
        <v>0</v>
      </c>
    </row>
    <row r="15" spans="1:7" ht="30.75" customHeight="1" thickBot="1">
      <c r="A15" s="107" t="s">
        <v>151</v>
      </c>
      <c r="B15" s="108" t="s">
        <v>80</v>
      </c>
      <c r="C15" s="108" t="s">
        <v>81</v>
      </c>
      <c r="D15" s="82" t="s">
        <v>165</v>
      </c>
      <c r="E15" s="83"/>
      <c r="F15" s="84"/>
      <c r="G15" s="85">
        <f t="shared" si="0"/>
        <v>0</v>
      </c>
    </row>
    <row r="16" spans="1:7" ht="13.5" thickBot="1">
      <c r="A16" s="47"/>
      <c r="B16" s="47"/>
      <c r="C16" s="47"/>
      <c r="D16" s="47"/>
      <c r="E16" s="48"/>
      <c r="F16" s="49"/>
      <c r="G16" s="50"/>
    </row>
    <row r="17" spans="1:7" ht="16.5" thickBot="1">
      <c r="A17" s="47"/>
      <c r="B17" s="47"/>
      <c r="C17" s="47"/>
      <c r="D17" s="47"/>
      <c r="E17" s="41" t="s">
        <v>161</v>
      </c>
      <c r="F17" s="42"/>
      <c r="G17" s="43">
        <f>SUM(G10:G15)</f>
        <v>0</v>
      </c>
    </row>
    <row r="18" spans="1:7" ht="15.75">
      <c r="A18" s="47"/>
      <c r="B18" s="47"/>
      <c r="C18" s="47"/>
      <c r="D18" s="47"/>
      <c r="E18" s="109"/>
      <c r="F18" s="110"/>
      <c r="G18" s="111"/>
    </row>
    <row r="19" spans="1:7" ht="15.75">
      <c r="A19" s="44" t="s">
        <v>167</v>
      </c>
      <c r="D19" s="47"/>
      <c r="E19" s="109"/>
      <c r="F19" s="110"/>
      <c r="G19" s="111"/>
    </row>
    <row r="20" spans="1:7" ht="15.75">
      <c r="A20" t="s">
        <v>46</v>
      </c>
      <c r="D20" s="47"/>
      <c r="E20" s="109"/>
      <c r="F20" s="110"/>
      <c r="G20" s="111"/>
    </row>
    <row r="21" spans="1:7" ht="15.75">
      <c r="A21" s="112" t="s">
        <v>47</v>
      </c>
      <c r="B21" s="112"/>
      <c r="C21" s="112"/>
      <c r="D21" s="47"/>
      <c r="E21" s="109"/>
      <c r="F21" s="110"/>
      <c r="G21" s="111"/>
    </row>
    <row r="22" spans="1:7" ht="15.75">
      <c r="A22" s="113" t="s">
        <v>48</v>
      </c>
      <c r="B22" s="113"/>
      <c r="C22" s="113"/>
      <c r="D22" s="47"/>
      <c r="E22" s="109"/>
      <c r="F22" s="110"/>
      <c r="G22" s="111"/>
    </row>
    <row r="24" spans="1:4" ht="18">
      <c r="A24" s="91" t="s">
        <v>159</v>
      </c>
      <c r="B24" s="92"/>
      <c r="C24" s="93"/>
      <c r="D24" s="94">
        <f>(F10+F11+F12+F13+F14+F15)</f>
        <v>0</v>
      </c>
    </row>
    <row r="25" spans="1:4" ht="18">
      <c r="A25" s="91" t="s">
        <v>160</v>
      </c>
      <c r="B25" s="92"/>
      <c r="C25" s="93"/>
      <c r="D25" s="94">
        <f>D24*48</f>
        <v>0</v>
      </c>
    </row>
    <row r="26" spans="1:4" ht="18">
      <c r="A26" s="91" t="s">
        <v>121</v>
      </c>
      <c r="B26" s="92"/>
      <c r="C26" s="93"/>
      <c r="D26" s="94">
        <f>SUM(E10:E15,)</f>
        <v>0</v>
      </c>
    </row>
    <row r="27" spans="1:4" ht="18">
      <c r="A27" s="95"/>
      <c r="B27" s="95"/>
      <c r="C27" s="78"/>
      <c r="D27" s="95"/>
    </row>
    <row r="28" spans="1:4" ht="18">
      <c r="A28" s="116" t="s">
        <v>162</v>
      </c>
      <c r="B28" s="117"/>
      <c r="C28" s="118"/>
      <c r="D28" s="94">
        <f>D25+D26</f>
        <v>0</v>
      </c>
    </row>
    <row r="29" spans="1:4" ht="18">
      <c r="A29" s="92" t="s">
        <v>122</v>
      </c>
      <c r="B29" s="92"/>
      <c r="C29" s="93"/>
      <c r="D29" s="96">
        <f>D28*0.21</f>
        <v>0</v>
      </c>
    </row>
    <row r="30" spans="1:4" ht="18">
      <c r="A30" s="97" t="s">
        <v>130</v>
      </c>
      <c r="B30" s="98"/>
      <c r="C30" s="99"/>
      <c r="D30" s="100">
        <f>D28+D29</f>
        <v>0</v>
      </c>
    </row>
  </sheetData>
  <sheetProtection password="DB0E" sheet="1" objects="1" scenarios="1"/>
  <protectedRanges>
    <protectedRange sqref="E10:F15" name="Oblast1_5"/>
  </protectedRanges>
  <mergeCells count="4">
    <mergeCell ref="A8:C8"/>
    <mergeCell ref="A28:C28"/>
    <mergeCell ref="A21:C21"/>
    <mergeCell ref="A22:C22"/>
  </mergeCells>
  <printOptions/>
  <pageMargins left="0.27" right="0.3" top="1" bottom="1" header="0.4921259845" footer="0.4921259845"/>
  <pageSetup fitToHeight="1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kuncir</dc:creator>
  <cp:keywords/>
  <dc:description/>
  <cp:lastModifiedBy>kuncir</cp:lastModifiedBy>
  <cp:lastPrinted>2013-03-20T17:24:10Z</cp:lastPrinted>
  <dcterms:created xsi:type="dcterms:W3CDTF">2013-03-07T11:42:28Z</dcterms:created>
  <dcterms:modified xsi:type="dcterms:W3CDTF">2013-03-28T10:17:30Z</dcterms:modified>
  <cp:category/>
  <cp:version/>
  <cp:contentType/>
  <cp:contentStatus/>
</cp:coreProperties>
</file>